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60" windowWidth="19320" windowHeight="11100"/>
  </bookViews>
  <sheets>
    <sheet name="I. Фін план (новий 11.11.1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'I. Фін план (новий 11.11.19'!$26:$28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'I. Фін план (новий 11.11.19'!$A$1:$J$124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4525"/>
</workbook>
</file>

<file path=xl/calcChain.xml><?xml version="1.0" encoding="utf-8"?>
<calcChain xmlns="http://schemas.openxmlformats.org/spreadsheetml/2006/main">
  <c r="I97" i="3" l="1"/>
  <c r="H97" i="3"/>
  <c r="H96" i="3"/>
  <c r="I72" i="3"/>
  <c r="I71" i="3"/>
  <c r="I58" i="3"/>
  <c r="H58" i="3"/>
  <c r="I56" i="3"/>
  <c r="H56" i="3"/>
  <c r="I55" i="3"/>
  <c r="H55" i="3"/>
  <c r="I48" i="3"/>
  <c r="H48" i="3"/>
  <c r="I47" i="3"/>
  <c r="H47" i="3"/>
  <c r="I45" i="3"/>
  <c r="H45" i="3"/>
  <c r="I44" i="3"/>
  <c r="H44" i="3"/>
  <c r="I42" i="3"/>
  <c r="H42" i="3"/>
  <c r="G58" i="3" l="1"/>
  <c r="F58" i="3"/>
  <c r="G72" i="3"/>
  <c r="E72" i="3" s="1"/>
  <c r="F72" i="3"/>
  <c r="G71" i="3"/>
  <c r="G65" i="3" s="1"/>
  <c r="F71" i="3"/>
  <c r="G56" i="3"/>
  <c r="G86" i="3" s="1"/>
  <c r="F56" i="3"/>
  <c r="G55" i="3"/>
  <c r="G85" i="3" s="1"/>
  <c r="F55" i="3"/>
  <c r="G48" i="3"/>
  <c r="E48" i="3" s="1"/>
  <c r="F48" i="3"/>
  <c r="G47" i="3"/>
  <c r="E47" i="3" s="1"/>
  <c r="F47" i="3"/>
  <c r="G45" i="3"/>
  <c r="F45" i="3"/>
  <c r="G44" i="3"/>
  <c r="E44" i="3" s="1"/>
  <c r="F44" i="3"/>
  <c r="E94" i="3"/>
  <c r="E96" i="3"/>
  <c r="E106" i="3"/>
  <c r="I92" i="3"/>
  <c r="H92" i="3"/>
  <c r="G92" i="3"/>
  <c r="F92" i="3"/>
  <c r="F113" i="3" s="1"/>
  <c r="I103" i="3"/>
  <c r="H103" i="3"/>
  <c r="G103" i="3"/>
  <c r="F103" i="3"/>
  <c r="I41" i="3"/>
  <c r="I49" i="3"/>
  <c r="I84" i="3" s="1"/>
  <c r="I60" i="3"/>
  <c r="I65" i="3"/>
  <c r="I89" i="3" s="1"/>
  <c r="H41" i="3"/>
  <c r="H84" i="3"/>
  <c r="H49" i="3"/>
  <c r="H60" i="3"/>
  <c r="H65" i="3"/>
  <c r="G41" i="3"/>
  <c r="G40" i="3" s="1"/>
  <c r="G49" i="3"/>
  <c r="G60" i="3"/>
  <c r="E60" i="3" s="1"/>
  <c r="F41" i="3"/>
  <c r="F84" i="3" s="1"/>
  <c r="F49" i="3"/>
  <c r="F60" i="3"/>
  <c r="F65" i="3"/>
  <c r="I33" i="3"/>
  <c r="I31" i="3"/>
  <c r="I113" i="3" s="1"/>
  <c r="H33" i="3"/>
  <c r="H31" i="3" s="1"/>
  <c r="G33" i="3"/>
  <c r="G31" i="3" s="1"/>
  <c r="G113" i="3" s="1"/>
  <c r="F31" i="3"/>
  <c r="E64" i="3"/>
  <c r="E63" i="3"/>
  <c r="E62" i="3"/>
  <c r="E61" i="3"/>
  <c r="E39" i="3"/>
  <c r="I87" i="3"/>
  <c r="H87" i="3"/>
  <c r="G87" i="3"/>
  <c r="F87" i="3"/>
  <c r="E46" i="3"/>
  <c r="E43" i="3"/>
  <c r="E50" i="3"/>
  <c r="E51" i="3"/>
  <c r="E52" i="3"/>
  <c r="E53" i="3"/>
  <c r="E54" i="3"/>
  <c r="E38" i="3"/>
  <c r="E36" i="3"/>
  <c r="E34" i="3"/>
  <c r="H120" i="3"/>
  <c r="G120" i="3"/>
  <c r="F120" i="3"/>
  <c r="H119" i="3"/>
  <c r="G119" i="3" s="1"/>
  <c r="F119" i="3" s="1"/>
  <c r="C65" i="3"/>
  <c r="C114" i="3" s="1"/>
  <c r="C95" i="3"/>
  <c r="C108" i="3"/>
  <c r="D113" i="3"/>
  <c r="E112" i="3"/>
  <c r="E111" i="3"/>
  <c r="E110" i="3"/>
  <c r="E109" i="3"/>
  <c r="D108" i="3"/>
  <c r="E107" i="3"/>
  <c r="E105" i="3"/>
  <c r="E104" i="3"/>
  <c r="C103" i="3"/>
  <c r="C113" i="3" s="1"/>
  <c r="E101" i="3"/>
  <c r="E100" i="3"/>
  <c r="E98" i="3"/>
  <c r="E97" i="3"/>
  <c r="I95" i="3"/>
  <c r="H95" i="3"/>
  <c r="G95" i="3"/>
  <c r="E95" i="3" s="1"/>
  <c r="F95" i="3"/>
  <c r="E93" i="3"/>
  <c r="I88" i="3"/>
  <c r="G88" i="3"/>
  <c r="F88" i="3"/>
  <c r="H86" i="3"/>
  <c r="F86" i="3"/>
  <c r="I85" i="3"/>
  <c r="E82" i="3"/>
  <c r="E81" i="3"/>
  <c r="E80" i="3"/>
  <c r="E79" i="3"/>
  <c r="E78" i="3"/>
  <c r="E75" i="3"/>
  <c r="E73" i="3"/>
  <c r="E71" i="3"/>
  <c r="E70" i="3"/>
  <c r="E69" i="3"/>
  <c r="E68" i="3"/>
  <c r="E67" i="3"/>
  <c r="E66" i="3"/>
  <c r="D65" i="3"/>
  <c r="D114" i="3" s="1"/>
  <c r="D115" i="3" s="1"/>
  <c r="H88" i="3"/>
  <c r="E59" i="3"/>
  <c r="E58" i="3"/>
  <c r="E57" i="3"/>
  <c r="I86" i="3"/>
  <c r="E56" i="3"/>
  <c r="H85" i="3"/>
  <c r="F85" i="3"/>
  <c r="E45" i="3"/>
  <c r="E42" i="3"/>
  <c r="D41" i="3"/>
  <c r="C40" i="3"/>
  <c r="E37" i="3"/>
  <c r="E35" i="3"/>
  <c r="E32" i="3"/>
  <c r="E55" i="3"/>
  <c r="F40" i="3"/>
  <c r="E41" i="3"/>
  <c r="E92" i="3"/>
  <c r="I40" i="3"/>
  <c r="E103" i="3"/>
  <c r="D40" i="3"/>
  <c r="E85" i="3" l="1"/>
  <c r="E49" i="3"/>
  <c r="E87" i="3"/>
  <c r="E88" i="3"/>
  <c r="G89" i="3"/>
  <c r="E89" i="3" s="1"/>
  <c r="F89" i="3"/>
  <c r="F90" i="3" s="1"/>
  <c r="F114" i="3" s="1"/>
  <c r="F115" i="3" s="1"/>
  <c r="E65" i="3"/>
  <c r="E86" i="3"/>
  <c r="H40" i="3"/>
  <c r="E40" i="3" s="1"/>
  <c r="H89" i="3"/>
  <c r="H90" i="3" s="1"/>
  <c r="H114" i="3" s="1"/>
  <c r="E33" i="3"/>
  <c r="G84" i="3"/>
  <c r="E31" i="3"/>
  <c r="H113" i="3"/>
  <c r="H115" i="3" s="1"/>
  <c r="G90" i="3"/>
  <c r="E84" i="3"/>
  <c r="I90" i="3"/>
  <c r="I114" i="3" s="1"/>
  <c r="I115" i="3" s="1"/>
  <c r="G114" i="3" l="1"/>
  <c r="E90" i="3"/>
  <c r="E113" i="3"/>
  <c r="E114" i="3" l="1"/>
  <c r="E115" i="3" s="1"/>
  <c r="G115" i="3"/>
</calcChain>
</file>

<file path=xl/sharedStrings.xml><?xml version="1.0" encoding="utf-8"?>
<sst xmlns="http://schemas.openxmlformats.org/spreadsheetml/2006/main" count="163" uniqueCount="155">
  <si>
    <t>"ПОГОДЖЕНО"</t>
  </si>
  <si>
    <t>"ЗАТВЕРДЖЕНО"</t>
  </si>
  <si>
    <t xml:space="preserve">Підприємство  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</si>
  <si>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</si>
  <si>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</si>
  <si>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</si>
  <si>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</si>
  <si>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</si>
  <si>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</si>
  <si>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</si>
  <si>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</si>
  <si>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</si>
  <si>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</si>
  <si>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</si>
  <si>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</si>
  <si>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</si>
  <si>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</si>
  <si>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</si>
  <si>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</si>
  <si>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</si>
  <si>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</si>
  <si>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</si>
  <si>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</si>
  <si>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</si>
  <si>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</si>
  <si>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</si>
  <si>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</si>
  <si>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</si>
  <si>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</si>
  <si>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</si>
  <si>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</si>
  <si>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</si>
  <si>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</si>
  <si>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</si>
  <si>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</si>
  <si>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</si>
  <si>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</si>
  <si>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</si>
  <si>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</si>
  <si>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</si>
  <si>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</si>
  <si>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</si>
  <si>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</si>
  <si>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</si>
  <si>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</si>
  <si>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</si>
  <si>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</si>
  <si>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</si>
  <si>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</si>
  <si>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</si>
  <si>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</si>
  <si>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</si>
  <si>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</si>
  <si>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</si>
  <si>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</si>
  <si>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</si>
  <si>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</si>
  <si>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</si>
  <si>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</si>
  <si>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</si>
  <si>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</si>
  <si>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</si>
  <si>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</si>
  <si>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</si>
  <si>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</si>
  <si>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</si>
  <si>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</si>
  <si>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</si>
  <si>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</si>
  <si>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</si>
  <si>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</si>
  <si>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</si>
  <si>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</si>
  <si>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</si>
  <si>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</si>
  <si>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</si>
  <si>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</si>
  <si>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</si>
  <si>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</si>
  <si>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</si>
  <si>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</si>
  <si>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</si>
  <si>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</si>
  <si>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</si>
  <si>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</si>
  <si>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</si>
  <si>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</si>
  <si>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</si>
  <si>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</si>
  <si>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</si>
  <si>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</si>
  <si>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</si>
  <si>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</si>
  <si>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</si>
  <si>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</si>
  <si>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</si>
  <si>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</si>
  <si>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</si>
  <si>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</si>
  <si>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</si>
  <si>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</si>
  <si>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</si>
  <si>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</si>
  <si>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</si>
  <si>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</si>
  <si>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</si>
  <si>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_________________________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</si>
  <si>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</si>
  <si>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</si>
  <si>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</si>
  <si>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тис.грн.</t>
  </si>
  <si>
    <t>Директор</t>
  </si>
  <si>
    <t xml:space="preserve">Сума коштів з місцевого бюджету передбачена на оплату комунальних платежів . </t>
  </si>
  <si>
    <t>Витрати на обслуговування автомобілів(ремонт авт.та запчастини,олива,шини)</t>
  </si>
  <si>
    <t>-</t>
  </si>
  <si>
    <t>86.10</t>
  </si>
  <si>
    <t>від</t>
  </si>
  <si>
    <t>№</t>
  </si>
  <si>
    <t>м. Косів</t>
  </si>
  <si>
    <t>78601 Івано-Франківська область, м.Косів, провул. Шевченка, 27</t>
  </si>
  <si>
    <t>2-16-21</t>
  </si>
  <si>
    <t>Микитюк Дмитро Михайлович</t>
  </si>
  <si>
    <t>Програма"Здоров'я населення Прикарпаття на 2013-2020роки"</t>
  </si>
  <si>
    <t>Програма" Підготовка та забезпечення спеціаліста з вищою медичною освітою для потреб сільських закладів охорони здоров'я на 2012-2020 роки"</t>
  </si>
  <si>
    <t>Дохід з місцевого бюджету на оплату праці</t>
  </si>
  <si>
    <t>Дохід від  платних послуг</t>
  </si>
  <si>
    <t>ремонт та запасні частини до транспортних засобів,шини</t>
  </si>
  <si>
    <t>Витрати на теплопостачання</t>
  </si>
  <si>
    <t>продукти харчування</t>
  </si>
  <si>
    <t>господарські товари та інвентар, будівельні та комп'ютерні товари</t>
  </si>
  <si>
    <t>М'який інвентар</t>
  </si>
  <si>
    <t>Канцелярські товари, бланки, папір друкарський</t>
  </si>
  <si>
    <t>Д.М.Микитюк</t>
  </si>
  <si>
    <t>Витрати на відрядження</t>
  </si>
  <si>
    <t>Витрати на пільгові пенсії</t>
  </si>
  <si>
    <t>Витрати на податки та інші видатки</t>
  </si>
  <si>
    <t>Витрати від платних послуг</t>
  </si>
  <si>
    <t>Комунальне некомерційне підприємство "Косівська центральна районна лікарня»</t>
  </si>
  <si>
    <t>Провірка лічильників; ремонт котлів та лічильників; ремонт автотранспорту; обов'язкове страхування водіїв та автотранспорту; заправка картриджів; послуги зв'язку та інтернету; перезарядка вогнегасників; поточний ремонт приміщень тощо.</t>
  </si>
  <si>
    <t>Загальна медична практика</t>
  </si>
  <si>
    <t>Дезінфекційні середники, розхідні матеріали; медикаменти, медичні матеріали</t>
  </si>
  <si>
    <t>Поточні ремонти тощо</t>
  </si>
  <si>
    <t xml:space="preserve">Капітальний ремонт </t>
  </si>
  <si>
    <t>Невикористаний залишок на 01.01.2021 р. та кошти на депозиті</t>
  </si>
  <si>
    <t>ФІНАНСОВИЙ ПЛАН ПІДПРИЄМСТВА НА 2021 рік (ПЕРВИННА МЕДИЧНА ДОПОМОГА) із змінами</t>
  </si>
  <si>
    <t>Директор КНП "Косівська ЦРЛ"</t>
  </si>
  <si>
    <t>Микитюк Д.М.</t>
  </si>
  <si>
    <t>_____________________</t>
  </si>
  <si>
    <t>Косівська міська рада</t>
  </si>
  <si>
    <t>рішенням Косівської міської ради</t>
  </si>
  <si>
    <t>Міський голова</t>
  </si>
  <si>
    <t>Плосконос Ю.О.</t>
  </si>
  <si>
    <t>Дохід за договорами НСЗУ(первинка)</t>
  </si>
  <si>
    <t>Дохід за договорами НСЗУ(вакцинація)</t>
  </si>
  <si>
    <t xml:space="preserve"> Миючі засоби,господарські товари, комплектуючі носії, будівельні матеріали, тощо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</si>
</sst>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0.0"/>
    <numFmt numFmtId="168" formatCode="#,##0.0;[Red]#,##0.0"/>
    <numFmt numFmtId="169" formatCode="_(* #,##0.00_);_(* \(#,##0.00\);_(* &quot;-&quot;_);_(@_)"/>
  </numFmts>
  <fonts count="10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top" wrapText="1" shrinkToFit="1"/>
    </xf>
    <xf numFmtId="2" fontId="5" fillId="0" borderId="3" xfId="0" applyNumberFormat="1" applyFont="1" applyFill="1" applyBorder="1" applyAlignment="1">
      <alignment horizontal="left" vertical="top" wrapText="1" shrinkToFit="1"/>
    </xf>
    <xf numFmtId="166" fontId="1" fillId="2" borderId="3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49" fontId="5" fillId="0" borderId="3" xfId="0" applyNumberFormat="1" applyFont="1" applyFill="1" applyBorder="1" applyAlignment="1">
      <alignment horizontal="left"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 shrinkToFi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 shrinkToFit="1"/>
    </xf>
    <xf numFmtId="49" fontId="7" fillId="0" borderId="0" xfId="0" applyNumberFormat="1" applyFont="1" applyFill="1" applyBorder="1" applyAlignment="1">
      <alignment horizontal="center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2" fontId="5" fillId="0" borderId="3" xfId="0" applyNumberFormat="1" applyFont="1" applyFill="1" applyBorder="1" applyAlignment="1">
      <alignment horizontal="left" vertical="center" wrapText="1" shrinkToFit="1"/>
    </xf>
    <xf numFmtId="49" fontId="5" fillId="4" borderId="3" xfId="0" applyNumberFormat="1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Alignment="1">
      <alignment horizontal="center" vertical="center" wrapText="1" shrinkToFit="1"/>
    </xf>
    <xf numFmtId="165" fontId="1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top" wrapText="1"/>
    </xf>
    <xf numFmtId="165" fontId="8" fillId="2" borderId="3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65" fontId="1" fillId="4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4:J332"/>
  <sheetViews>
    <sheetView tabSelected="1" view="pageBreakPreview" topLeftCell="A22" zoomScale="80" zoomScaleNormal="75" zoomScaleSheetLayoutView="80" workbookViewId="0">
      <selection activeCell="H60" sqref="H60"/>
    </sheetView>
  </sheetViews>
  <sheetFormatPr defaultRowHeight="18.75" x14ac:dyDescent="0.2"/>
  <cols>
    <col min="1" max="1" width="54.140625" style="1" customWidth="1"/>
    <col min="2" max="2" width="6.42578125" style="2" customWidth="1"/>
    <col min="3" max="3" width="7.7109375" style="2" customWidth="1"/>
    <col min="4" max="4" width="11.85546875" style="2" customWidth="1"/>
    <col min="5" max="5" width="14.140625" style="1" customWidth="1"/>
    <col min="6" max="6" width="14" style="1" customWidth="1"/>
    <col min="7" max="7" width="14.42578125" style="1" customWidth="1"/>
    <col min="8" max="8" width="16.5703125" style="1" customWidth="1"/>
    <col min="9" max="9" width="17" style="1" customWidth="1"/>
    <col min="10" max="10" width="52.28515625" style="63" customWidth="1"/>
    <col min="11" max="16384" width="9.140625" style="1"/>
  </cols>
  <sheetData>
    <row r="4" spans="1:9" x14ac:dyDescent="0.2">
      <c r="A4" s="2" t="s">
        <v>0</v>
      </c>
      <c r="H4" s="77" t="s">
        <v>1</v>
      </c>
      <c r="I4" s="77"/>
    </row>
    <row r="5" spans="1:9" x14ac:dyDescent="0.2">
      <c r="A5" s="2" t="s">
        <v>145</v>
      </c>
      <c r="H5" s="3" t="s">
        <v>149</v>
      </c>
      <c r="I5" s="3"/>
    </row>
    <row r="6" spans="1:9" x14ac:dyDescent="0.2">
      <c r="A6" s="2" t="s">
        <v>146</v>
      </c>
      <c r="H6" s="4" t="s">
        <v>116</v>
      </c>
      <c r="I6" s="4" t="s">
        <v>117</v>
      </c>
    </row>
    <row r="7" spans="1:9" x14ac:dyDescent="0.2">
      <c r="A7" s="2" t="s">
        <v>147</v>
      </c>
      <c r="H7" s="4" t="s">
        <v>150</v>
      </c>
      <c r="I7" s="4"/>
    </row>
    <row r="8" spans="1:9" ht="33" customHeight="1" x14ac:dyDescent="0.2">
      <c r="H8" s="1" t="s">
        <v>151</v>
      </c>
      <c r="I8" s="74"/>
    </row>
    <row r="9" spans="1:9" ht="78.75" customHeight="1" x14ac:dyDescent="0.2">
      <c r="A9" s="7" t="s">
        <v>2</v>
      </c>
      <c r="B9" s="79" t="s">
        <v>137</v>
      </c>
      <c r="C9" s="79"/>
      <c r="D9" s="79"/>
      <c r="E9" s="79"/>
      <c r="F9" s="79"/>
      <c r="G9" s="8"/>
      <c r="H9" s="5" t="s">
        <v>3</v>
      </c>
      <c r="I9" s="6">
        <v>1993546</v>
      </c>
    </row>
    <row r="10" spans="1:9" x14ac:dyDescent="0.2">
      <c r="A10" s="7" t="s">
        <v>4</v>
      </c>
      <c r="B10" s="79" t="s">
        <v>5</v>
      </c>
      <c r="C10" s="79"/>
      <c r="D10" s="79"/>
      <c r="E10" s="79"/>
      <c r="F10" s="4"/>
      <c r="G10" s="9"/>
      <c r="H10" s="5" t="s">
        <v>6</v>
      </c>
      <c r="I10" s="6"/>
    </row>
    <row r="11" spans="1:9" x14ac:dyDescent="0.2">
      <c r="A11" s="7" t="s">
        <v>7</v>
      </c>
      <c r="B11" s="79" t="s">
        <v>118</v>
      </c>
      <c r="C11" s="79"/>
      <c r="D11" s="79"/>
      <c r="E11" s="79"/>
      <c r="F11" s="4"/>
      <c r="G11" s="9"/>
      <c r="H11" s="5" t="s">
        <v>8</v>
      </c>
      <c r="I11" s="6"/>
    </row>
    <row r="12" spans="1:9" ht="36.75" customHeight="1" x14ac:dyDescent="0.2">
      <c r="A12" s="7" t="s">
        <v>9</v>
      </c>
      <c r="B12" s="79" t="s">
        <v>148</v>
      </c>
      <c r="C12" s="79"/>
      <c r="D12" s="79"/>
      <c r="E12" s="79"/>
      <c r="F12" s="79"/>
      <c r="G12" s="8"/>
      <c r="H12" s="5" t="s">
        <v>10</v>
      </c>
      <c r="I12" s="6"/>
    </row>
    <row r="13" spans="1:9" x14ac:dyDescent="0.2">
      <c r="A13" s="7" t="s">
        <v>11</v>
      </c>
      <c r="B13" s="79" t="s">
        <v>12</v>
      </c>
      <c r="C13" s="79"/>
      <c r="D13" s="79"/>
      <c r="E13" s="79"/>
      <c r="F13" s="10"/>
      <c r="G13" s="8"/>
      <c r="H13" s="5" t="s">
        <v>13</v>
      </c>
      <c r="I13" s="6"/>
    </row>
    <row r="14" spans="1:9" x14ac:dyDescent="0.2">
      <c r="A14" s="7" t="s">
        <v>14</v>
      </c>
      <c r="B14" s="79" t="s">
        <v>139</v>
      </c>
      <c r="C14" s="79"/>
      <c r="D14" s="79"/>
      <c r="E14" s="79"/>
      <c r="F14" s="10"/>
      <c r="G14" s="11"/>
      <c r="H14" s="12" t="s">
        <v>15</v>
      </c>
      <c r="I14" s="6" t="s">
        <v>115</v>
      </c>
    </row>
    <row r="15" spans="1:9" ht="18.75" customHeight="1" x14ac:dyDescent="0.2">
      <c r="A15" s="7" t="s">
        <v>16</v>
      </c>
      <c r="B15" s="79" t="s">
        <v>110</v>
      </c>
      <c r="C15" s="79"/>
      <c r="D15" s="79"/>
      <c r="E15" s="79"/>
      <c r="F15" s="79"/>
      <c r="G15" s="82"/>
      <c r="H15" s="83"/>
      <c r="I15" s="13"/>
    </row>
    <row r="16" spans="1:9" ht="18.75" customHeight="1" x14ac:dyDescent="0.2">
      <c r="A16" s="7" t="s">
        <v>17</v>
      </c>
      <c r="B16" s="79" t="s">
        <v>18</v>
      </c>
      <c r="C16" s="79"/>
      <c r="D16" s="79"/>
      <c r="E16" s="79"/>
      <c r="F16" s="79"/>
      <c r="G16" s="82"/>
      <c r="H16" s="83"/>
      <c r="I16" s="14"/>
    </row>
    <row r="17" spans="1:10" ht="37.5" x14ac:dyDescent="0.2">
      <c r="A17" s="7" t="s">
        <v>19</v>
      </c>
      <c r="B17" s="78">
        <v>122</v>
      </c>
      <c r="C17" s="78"/>
      <c r="D17" s="78"/>
      <c r="E17" s="78"/>
      <c r="F17" s="10"/>
      <c r="G17" s="10"/>
      <c r="H17" s="10"/>
      <c r="I17" s="8"/>
    </row>
    <row r="18" spans="1:10" ht="41.25" customHeight="1" x14ac:dyDescent="0.2">
      <c r="A18" s="7" t="s">
        <v>20</v>
      </c>
      <c r="B18" s="78" t="s">
        <v>119</v>
      </c>
      <c r="C18" s="78"/>
      <c r="D18" s="78"/>
      <c r="E18" s="78"/>
      <c r="F18" s="78"/>
      <c r="G18" s="4"/>
      <c r="H18" s="4"/>
      <c r="I18" s="9"/>
    </row>
    <row r="19" spans="1:10" x14ac:dyDescent="0.2">
      <c r="A19" s="7" t="s">
        <v>21</v>
      </c>
      <c r="B19" s="78" t="s">
        <v>120</v>
      </c>
      <c r="C19" s="78"/>
      <c r="D19" s="78"/>
      <c r="E19" s="78"/>
      <c r="F19" s="10"/>
      <c r="G19" s="10"/>
      <c r="H19" s="10"/>
      <c r="I19" s="8"/>
    </row>
    <row r="20" spans="1:10" x14ac:dyDescent="0.2">
      <c r="A20" s="7" t="s">
        <v>22</v>
      </c>
      <c r="B20" s="78" t="s">
        <v>121</v>
      </c>
      <c r="C20" s="78"/>
      <c r="D20" s="78"/>
      <c r="E20" s="78"/>
      <c r="F20" s="4"/>
      <c r="G20" s="4"/>
      <c r="H20" s="4"/>
      <c r="I20" s="9"/>
    </row>
    <row r="23" spans="1:10" ht="319.5" customHeight="1" x14ac:dyDescent="0.2">
      <c r="A23" s="81"/>
      <c r="B23" s="81"/>
      <c r="C23" s="81"/>
      <c r="D23" s="81"/>
      <c r="E23" s="81"/>
      <c r="F23" s="81"/>
      <c r="G23" s="81"/>
      <c r="H23" s="81"/>
      <c r="I23" s="81"/>
      <c r="J23" s="64"/>
    </row>
    <row r="24" spans="1:10" ht="29.25" customHeight="1" x14ac:dyDescent="0.2">
      <c r="A24" s="80" t="s">
        <v>144</v>
      </c>
      <c r="B24" s="80"/>
      <c r="C24" s="80"/>
      <c r="D24" s="80"/>
      <c r="E24" s="80"/>
      <c r="F24" s="80"/>
      <c r="G24" s="80"/>
      <c r="H24" s="80"/>
      <c r="I24" s="80"/>
    </row>
    <row r="25" spans="1:10" ht="18" customHeight="1" x14ac:dyDescent="0.2">
      <c r="A25" s="15"/>
      <c r="B25" s="16"/>
      <c r="C25" s="15"/>
      <c r="D25" s="15"/>
      <c r="E25" s="15"/>
      <c r="F25" s="15"/>
      <c r="G25" s="15"/>
      <c r="H25" s="15"/>
      <c r="I25" s="15" t="s">
        <v>23</v>
      </c>
    </row>
    <row r="26" spans="1:10" ht="36" customHeight="1" x14ac:dyDescent="0.2">
      <c r="A26" s="85" t="s">
        <v>24</v>
      </c>
      <c r="B26" s="86" t="s">
        <v>25</v>
      </c>
      <c r="C26" s="86" t="s">
        <v>26</v>
      </c>
      <c r="D26" s="86" t="s">
        <v>27</v>
      </c>
      <c r="E26" s="86" t="s">
        <v>28</v>
      </c>
      <c r="F26" s="86" t="s">
        <v>29</v>
      </c>
      <c r="G26" s="86"/>
      <c r="H26" s="86"/>
      <c r="I26" s="86"/>
      <c r="J26" s="84" t="s">
        <v>30</v>
      </c>
    </row>
    <row r="27" spans="1:10" ht="61.5" customHeight="1" x14ac:dyDescent="0.2">
      <c r="A27" s="85"/>
      <c r="B27" s="86"/>
      <c r="C27" s="86"/>
      <c r="D27" s="86"/>
      <c r="E27" s="86"/>
      <c r="F27" s="17" t="s">
        <v>31</v>
      </c>
      <c r="G27" s="17" t="s">
        <v>32</v>
      </c>
      <c r="H27" s="17" t="s">
        <v>33</v>
      </c>
      <c r="I27" s="17" t="s">
        <v>34</v>
      </c>
      <c r="J27" s="84"/>
    </row>
    <row r="28" spans="1:10" ht="18" customHeight="1" x14ac:dyDescent="0.2">
      <c r="A28" s="6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  <c r="J28" s="65">
        <v>10</v>
      </c>
    </row>
    <row r="29" spans="1:10" ht="18" customHeight="1" x14ac:dyDescent="0.2">
      <c r="A29" s="87" t="s">
        <v>35</v>
      </c>
      <c r="B29" s="87"/>
      <c r="C29" s="87"/>
      <c r="D29" s="87"/>
      <c r="E29" s="87"/>
      <c r="F29" s="87"/>
      <c r="G29" s="87"/>
      <c r="H29" s="87"/>
      <c r="I29" s="87"/>
      <c r="J29" s="65"/>
    </row>
    <row r="30" spans="1:10" s="18" customFormat="1" ht="20.100000000000001" customHeight="1" x14ac:dyDescent="0.2">
      <c r="A30" s="87" t="s">
        <v>36</v>
      </c>
      <c r="B30" s="87"/>
      <c r="C30" s="87"/>
      <c r="D30" s="87"/>
      <c r="E30" s="87"/>
      <c r="F30" s="87"/>
      <c r="G30" s="87"/>
      <c r="H30" s="87"/>
      <c r="I30" s="87"/>
      <c r="J30" s="87"/>
    </row>
    <row r="31" spans="1:10" s="18" customFormat="1" ht="98.25" customHeight="1" x14ac:dyDescent="0.2">
      <c r="A31" s="19" t="s">
        <v>37</v>
      </c>
      <c r="B31" s="20">
        <v>100</v>
      </c>
      <c r="C31" s="21"/>
      <c r="D31" s="59"/>
      <c r="E31" s="27">
        <f>F31+G31+H31+I31</f>
        <v>23030.400000000001</v>
      </c>
      <c r="F31" s="59">
        <f>F32+F33+F36+F37+F38</f>
        <v>5529.7</v>
      </c>
      <c r="G31" s="59">
        <f>G32+G33+G36+G37+G38+G39</f>
        <v>6255.9000000000005</v>
      </c>
      <c r="H31" s="59">
        <f>H32+H33+H36+H37+H38+H39</f>
        <v>5596.7</v>
      </c>
      <c r="I31" s="59">
        <f>I32+I33+I36+I37+I38+I39</f>
        <v>5648.1</v>
      </c>
      <c r="J31" s="66"/>
    </row>
    <row r="32" spans="1:10" s="18" customFormat="1" ht="56.25" x14ac:dyDescent="0.2">
      <c r="A32" s="19" t="s">
        <v>38</v>
      </c>
      <c r="B32" s="20">
        <v>110</v>
      </c>
      <c r="C32" s="21"/>
      <c r="D32" s="59"/>
      <c r="E32" s="27">
        <f>F32+G32+H32+I32</f>
        <v>437.20000000000005</v>
      </c>
      <c r="F32" s="23">
        <v>161.9</v>
      </c>
      <c r="G32" s="23">
        <v>102.7</v>
      </c>
      <c r="H32" s="23">
        <v>60.6</v>
      </c>
      <c r="I32" s="23">
        <v>112</v>
      </c>
      <c r="J32" s="34" t="s">
        <v>112</v>
      </c>
    </row>
    <row r="33" spans="1:10" s="18" customFormat="1" ht="37.5" x14ac:dyDescent="0.2">
      <c r="A33" s="19" t="s">
        <v>39</v>
      </c>
      <c r="B33" s="20">
        <v>120</v>
      </c>
      <c r="C33" s="21"/>
      <c r="D33" s="23"/>
      <c r="E33" s="27">
        <f>SUM(F33:I33)</f>
        <v>0</v>
      </c>
      <c r="F33" s="23"/>
      <c r="G33" s="23">
        <f>G34+G35</f>
        <v>0</v>
      </c>
      <c r="H33" s="23">
        <f>H34+H35</f>
        <v>0</v>
      </c>
      <c r="I33" s="23">
        <f>I34+I35</f>
        <v>0</v>
      </c>
      <c r="J33" s="34"/>
    </row>
    <row r="34" spans="1:10" s="18" customFormat="1" ht="36.75" customHeight="1" x14ac:dyDescent="0.2">
      <c r="A34" s="24" t="s">
        <v>122</v>
      </c>
      <c r="B34" s="25">
        <v>121</v>
      </c>
      <c r="C34" s="21"/>
      <c r="D34" s="23"/>
      <c r="E34" s="22">
        <f>F34+G34+H34+I34</f>
        <v>0</v>
      </c>
      <c r="F34" s="23"/>
      <c r="G34" s="23"/>
      <c r="H34" s="23"/>
      <c r="I34" s="23"/>
      <c r="J34" s="34"/>
    </row>
    <row r="35" spans="1:10" s="18" customFormat="1" ht="71.25" customHeight="1" x14ac:dyDescent="0.2">
      <c r="A35" s="24" t="s">
        <v>123</v>
      </c>
      <c r="B35" s="25">
        <v>122</v>
      </c>
      <c r="C35" s="21"/>
      <c r="D35" s="23"/>
      <c r="E35" s="22">
        <f t="shared" ref="E35:E40" si="0">SUM(F35:I35)</f>
        <v>0</v>
      </c>
      <c r="F35" s="23"/>
      <c r="G35" s="23"/>
      <c r="H35" s="23"/>
      <c r="I35" s="23"/>
      <c r="J35" s="34"/>
    </row>
    <row r="36" spans="1:10" s="18" customFormat="1" ht="29.25" customHeight="1" x14ac:dyDescent="0.2">
      <c r="A36" s="19" t="s">
        <v>124</v>
      </c>
      <c r="B36" s="25">
        <v>123</v>
      </c>
      <c r="C36" s="21"/>
      <c r="D36" s="23"/>
      <c r="E36" s="27">
        <f t="shared" si="0"/>
        <v>0</v>
      </c>
      <c r="F36" s="23"/>
      <c r="G36" s="23"/>
      <c r="H36" s="23"/>
      <c r="I36" s="23"/>
      <c r="J36" s="34"/>
    </row>
    <row r="37" spans="1:10" s="18" customFormat="1" x14ac:dyDescent="0.2">
      <c r="A37" s="19" t="s">
        <v>153</v>
      </c>
      <c r="B37" s="25">
        <v>124</v>
      </c>
      <c r="C37" s="21"/>
      <c r="D37" s="21"/>
      <c r="E37" s="27">
        <f t="shared" si="0"/>
        <v>1122</v>
      </c>
      <c r="F37" s="23"/>
      <c r="G37" s="23">
        <v>785.4</v>
      </c>
      <c r="H37" s="23">
        <v>168.3</v>
      </c>
      <c r="I37" s="23">
        <v>168.3</v>
      </c>
      <c r="J37" s="65"/>
    </row>
    <row r="38" spans="1:10" s="18" customFormat="1" x14ac:dyDescent="0.2">
      <c r="A38" s="19" t="s">
        <v>152</v>
      </c>
      <c r="B38" s="25">
        <v>125</v>
      </c>
      <c r="C38" s="21"/>
      <c r="D38" s="21"/>
      <c r="E38" s="27">
        <f t="shared" si="0"/>
        <v>21471.200000000001</v>
      </c>
      <c r="F38" s="23">
        <v>5367.8</v>
      </c>
      <c r="G38" s="23">
        <v>5367.8</v>
      </c>
      <c r="H38" s="23">
        <v>5367.8</v>
      </c>
      <c r="I38" s="23">
        <v>5367.8</v>
      </c>
      <c r="J38" s="65"/>
    </row>
    <row r="39" spans="1:10" s="18" customFormat="1" x14ac:dyDescent="0.2">
      <c r="A39" s="19" t="s">
        <v>125</v>
      </c>
      <c r="B39" s="25">
        <v>126</v>
      </c>
      <c r="C39" s="21"/>
      <c r="D39" s="21"/>
      <c r="E39" s="27">
        <f t="shared" si="0"/>
        <v>0</v>
      </c>
      <c r="F39" s="23"/>
      <c r="G39" s="23"/>
      <c r="H39" s="23"/>
      <c r="I39" s="23"/>
      <c r="J39" s="65"/>
    </row>
    <row r="40" spans="1:10" ht="45.75" customHeight="1" x14ac:dyDescent="0.2">
      <c r="A40" s="19" t="s">
        <v>40</v>
      </c>
      <c r="B40" s="20">
        <v>130</v>
      </c>
      <c r="C40" s="26">
        <f>SUM(C41:C60)</f>
        <v>0</v>
      </c>
      <c r="D40" s="27">
        <f>D41+D48+D49+D55+D56+D57+D58+D59+D60</f>
        <v>0</v>
      </c>
      <c r="E40" s="27">
        <f t="shared" si="0"/>
        <v>21433.9</v>
      </c>
      <c r="F40" s="27">
        <f>F41+F49+F55+F56+F58+F59+F60+F65</f>
        <v>3716.6</v>
      </c>
      <c r="G40" s="27">
        <f>G41+G49+G55+G56+G58+G59+G60+G65</f>
        <v>4919.7</v>
      </c>
      <c r="H40" s="27">
        <f>H41+H49+H55+H56+H58+H59+H60+H65</f>
        <v>6066.4000000000015</v>
      </c>
      <c r="I40" s="27">
        <f>I41+I49+I55+I56+I58+I59+I60+I65</f>
        <v>6731.2</v>
      </c>
      <c r="J40" s="65"/>
    </row>
    <row r="41" spans="1:10" s="28" customFormat="1" ht="41.25" customHeight="1" x14ac:dyDescent="0.2">
      <c r="A41" s="19" t="s">
        <v>41</v>
      </c>
      <c r="B41" s="13">
        <v>140</v>
      </c>
      <c r="C41" s="26"/>
      <c r="D41" s="27">
        <f>D42+D44+D45</f>
        <v>0</v>
      </c>
      <c r="E41" s="27">
        <f>SUM(F41:I41)</f>
        <v>1671.6</v>
      </c>
      <c r="F41" s="22">
        <f>SUM(F42:F48)</f>
        <v>349.69999999999993</v>
      </c>
      <c r="G41" s="22">
        <f>SUM(G42:G48)</f>
        <v>346.9</v>
      </c>
      <c r="H41" s="22">
        <f>SUM(H42:H48)</f>
        <v>404</v>
      </c>
      <c r="I41" s="22">
        <f>SUM(I42:I48)</f>
        <v>571</v>
      </c>
      <c r="J41" s="65"/>
    </row>
    <row r="42" spans="1:10" s="28" customFormat="1" ht="51" customHeight="1" x14ac:dyDescent="0.2">
      <c r="A42" s="24" t="s">
        <v>42</v>
      </c>
      <c r="B42" s="29">
        <v>141</v>
      </c>
      <c r="C42" s="23"/>
      <c r="D42" s="23"/>
      <c r="E42" s="22">
        <f t="shared" ref="E42:E48" si="1">F42+G42+H42+I42</f>
        <v>891.1</v>
      </c>
      <c r="F42" s="23">
        <v>150</v>
      </c>
      <c r="G42" s="23">
        <v>191.1</v>
      </c>
      <c r="H42" s="23">
        <f>150+500-250-1.5</f>
        <v>398.5</v>
      </c>
      <c r="I42" s="23">
        <f>150+1.5</f>
        <v>151.5</v>
      </c>
      <c r="J42" s="31" t="s">
        <v>140</v>
      </c>
    </row>
    <row r="43" spans="1:10" s="28" customFormat="1" ht="51" customHeight="1" x14ac:dyDescent="0.2">
      <c r="A43" s="24" t="s">
        <v>128</v>
      </c>
      <c r="B43" s="29">
        <v>142</v>
      </c>
      <c r="C43" s="23"/>
      <c r="D43" s="23"/>
      <c r="E43" s="22">
        <f t="shared" si="1"/>
        <v>0</v>
      </c>
      <c r="F43" s="23"/>
      <c r="G43" s="23"/>
      <c r="H43" s="23"/>
      <c r="I43" s="23"/>
      <c r="J43" s="31"/>
    </row>
    <row r="44" spans="1:10" s="28" customFormat="1" ht="45.75" customHeight="1" x14ac:dyDescent="0.2">
      <c r="A44" s="24" t="s">
        <v>126</v>
      </c>
      <c r="B44" s="29">
        <v>143</v>
      </c>
      <c r="C44" s="21"/>
      <c r="D44" s="23"/>
      <c r="E44" s="61">
        <f t="shared" si="1"/>
        <v>83.2</v>
      </c>
      <c r="F44" s="23">
        <f>37.5-29.3</f>
        <v>8.1999999999999993</v>
      </c>
      <c r="G44" s="23">
        <f>37.5-37.5</f>
        <v>0</v>
      </c>
      <c r="H44" s="23">
        <f>37.5-32</f>
        <v>5.5</v>
      </c>
      <c r="I44" s="23">
        <f>37.5+32</f>
        <v>69.5</v>
      </c>
      <c r="J44" s="34" t="s">
        <v>113</v>
      </c>
    </row>
    <row r="45" spans="1:10" s="28" customFormat="1" ht="46.5" customHeight="1" x14ac:dyDescent="0.2">
      <c r="A45" s="24" t="s">
        <v>129</v>
      </c>
      <c r="B45" s="29">
        <v>144</v>
      </c>
      <c r="C45" s="21"/>
      <c r="D45" s="23"/>
      <c r="E45" s="22">
        <f t="shared" si="1"/>
        <v>445.79999999999995</v>
      </c>
      <c r="F45" s="23">
        <f>140-0.8</f>
        <v>139.19999999999999</v>
      </c>
      <c r="G45" s="23">
        <f>181.1-54.5</f>
        <v>126.6</v>
      </c>
      <c r="H45" s="23">
        <f>140+500-200-440</f>
        <v>0</v>
      </c>
      <c r="I45" s="23">
        <f>140+40</f>
        <v>180</v>
      </c>
      <c r="J45" s="30" t="s">
        <v>154</v>
      </c>
    </row>
    <row r="46" spans="1:10" s="28" customFormat="1" ht="34.5" customHeight="1" x14ac:dyDescent="0.2">
      <c r="A46" s="24" t="s">
        <v>130</v>
      </c>
      <c r="B46" s="29">
        <v>145</v>
      </c>
      <c r="C46" s="21"/>
      <c r="D46" s="23"/>
      <c r="E46" s="22">
        <f t="shared" si="1"/>
        <v>0</v>
      </c>
      <c r="F46" s="23"/>
      <c r="G46" s="23"/>
      <c r="H46" s="23"/>
      <c r="I46" s="23"/>
      <c r="J46" s="30"/>
    </row>
    <row r="47" spans="1:10" s="28" customFormat="1" ht="37.5" customHeight="1" x14ac:dyDescent="0.2">
      <c r="A47" s="24" t="s">
        <v>131</v>
      </c>
      <c r="B47" s="29">
        <v>146</v>
      </c>
      <c r="C47" s="21"/>
      <c r="D47" s="23"/>
      <c r="E47" s="22">
        <f t="shared" si="1"/>
        <v>62.1</v>
      </c>
      <c r="F47" s="23">
        <f>22.5-15.3</f>
        <v>7.1999999999999993</v>
      </c>
      <c r="G47" s="23">
        <f>22.5-12.6</f>
        <v>9.9</v>
      </c>
      <c r="H47" s="23">
        <f>22.5-22.5</f>
        <v>0</v>
      </c>
      <c r="I47" s="23">
        <f>22.5+22.5</f>
        <v>45</v>
      </c>
      <c r="J47" s="30"/>
    </row>
    <row r="48" spans="1:10" s="28" customFormat="1" ht="37.5" customHeight="1" x14ac:dyDescent="0.2">
      <c r="A48" s="19" t="s">
        <v>43</v>
      </c>
      <c r="B48" s="13">
        <v>150</v>
      </c>
      <c r="C48" s="21"/>
      <c r="D48" s="59"/>
      <c r="E48" s="22">
        <f t="shared" si="1"/>
        <v>189.39999999999998</v>
      </c>
      <c r="F48" s="75">
        <f>112.5-67.4</f>
        <v>45.099999999999994</v>
      </c>
      <c r="G48" s="75">
        <f>142.5-123.2</f>
        <v>19.299999999999997</v>
      </c>
      <c r="H48" s="75">
        <f>112.5-112.5</f>
        <v>0</v>
      </c>
      <c r="I48" s="75">
        <f>112.5+12.5</f>
        <v>125</v>
      </c>
      <c r="J48" s="41"/>
    </row>
    <row r="49" spans="1:10" s="28" customFormat="1" ht="34.5" customHeight="1" x14ac:dyDescent="0.2">
      <c r="A49" s="19" t="s">
        <v>44</v>
      </c>
      <c r="B49" s="13">
        <v>160</v>
      </c>
      <c r="C49" s="26"/>
      <c r="D49" s="27"/>
      <c r="E49" s="27">
        <f>SUM(E50:E54)</f>
        <v>437.2</v>
      </c>
      <c r="F49" s="22">
        <f>SUM(F50:F54)</f>
        <v>161.9</v>
      </c>
      <c r="G49" s="22">
        <f>SUM(G50:G54)</f>
        <v>102.7</v>
      </c>
      <c r="H49" s="22">
        <f>SUM(H50:H54)</f>
        <v>60.6</v>
      </c>
      <c r="I49" s="22">
        <f>SUM(I50:I54)</f>
        <v>112</v>
      </c>
      <c r="J49" s="65"/>
    </row>
    <row r="50" spans="1:10" s="28" customFormat="1" ht="34.5" customHeight="1" x14ac:dyDescent="0.2">
      <c r="A50" s="24" t="s">
        <v>127</v>
      </c>
      <c r="B50" s="13">
        <v>161</v>
      </c>
      <c r="C50" s="26"/>
      <c r="D50" s="27"/>
      <c r="E50" s="22">
        <f>F50+G50+H50+I50</f>
        <v>0</v>
      </c>
      <c r="F50" s="23"/>
      <c r="G50" s="23"/>
      <c r="H50" s="23">
        <v>0</v>
      </c>
      <c r="I50" s="23">
        <v>0</v>
      </c>
      <c r="J50" s="65"/>
    </row>
    <row r="51" spans="1:10" s="28" customFormat="1" ht="36" customHeight="1" x14ac:dyDescent="0.2">
      <c r="A51" s="24" t="s">
        <v>45</v>
      </c>
      <c r="B51" s="29">
        <v>162</v>
      </c>
      <c r="C51" s="21"/>
      <c r="D51" s="23"/>
      <c r="E51" s="22">
        <f>F51+G51+H51+I51</f>
        <v>116.79999999999998</v>
      </c>
      <c r="F51" s="23">
        <v>34.4</v>
      </c>
      <c r="G51" s="23">
        <v>25.2</v>
      </c>
      <c r="H51" s="23">
        <v>21.6</v>
      </c>
      <c r="I51" s="23">
        <v>35.6</v>
      </c>
      <c r="J51" s="65"/>
    </row>
    <row r="52" spans="1:10" s="28" customFormat="1" ht="40.5" customHeight="1" x14ac:dyDescent="0.2">
      <c r="A52" s="24" t="s">
        <v>46</v>
      </c>
      <c r="B52" s="29">
        <v>163</v>
      </c>
      <c r="C52" s="21"/>
      <c r="D52" s="23"/>
      <c r="E52" s="22">
        <f>F52+G52+H52+I52</f>
        <v>0</v>
      </c>
      <c r="F52" s="23"/>
      <c r="G52" s="23"/>
      <c r="H52" s="23"/>
      <c r="I52" s="23"/>
      <c r="J52" s="65"/>
    </row>
    <row r="53" spans="1:10" s="28" customFormat="1" ht="36.950000000000003" customHeight="1" x14ac:dyDescent="0.2">
      <c r="A53" s="24" t="s">
        <v>47</v>
      </c>
      <c r="B53" s="29">
        <v>164</v>
      </c>
      <c r="C53" s="21"/>
      <c r="D53" s="23"/>
      <c r="E53" s="22">
        <f>F53+G53+H53+I53</f>
        <v>250.4</v>
      </c>
      <c r="F53" s="23">
        <v>127.5</v>
      </c>
      <c r="G53" s="23">
        <v>37.5</v>
      </c>
      <c r="H53" s="69">
        <v>9</v>
      </c>
      <c r="I53" s="23">
        <v>76.400000000000006</v>
      </c>
      <c r="J53" s="67"/>
    </row>
    <row r="54" spans="1:10" s="28" customFormat="1" ht="20.100000000000001" customHeight="1" x14ac:dyDescent="0.2">
      <c r="A54" s="24" t="s">
        <v>48</v>
      </c>
      <c r="B54" s="29">
        <v>165</v>
      </c>
      <c r="C54" s="21"/>
      <c r="D54" s="23"/>
      <c r="E54" s="22">
        <f>SUM(F54:I54)</f>
        <v>70</v>
      </c>
      <c r="F54" s="23"/>
      <c r="G54" s="23">
        <v>40</v>
      </c>
      <c r="H54" s="23">
        <v>30</v>
      </c>
      <c r="I54" s="23"/>
      <c r="J54" s="65"/>
    </row>
    <row r="55" spans="1:10" s="28" customFormat="1" ht="20.100000000000001" customHeight="1" x14ac:dyDescent="0.2">
      <c r="A55" s="19" t="s">
        <v>49</v>
      </c>
      <c r="B55" s="13">
        <v>170</v>
      </c>
      <c r="C55" s="21"/>
      <c r="D55" s="59"/>
      <c r="E55" s="27">
        <f>SUM(F55:I55)</f>
        <v>13717.9</v>
      </c>
      <c r="F55" s="22">
        <f>3991.7-1742.7</f>
        <v>2249</v>
      </c>
      <c r="G55" s="22">
        <f>4543.5-1250</f>
        <v>3293.5</v>
      </c>
      <c r="H55" s="22">
        <f>4129.6-242.8</f>
        <v>3886.8</v>
      </c>
      <c r="I55" s="22">
        <f>4129.6+159</f>
        <v>4288.6000000000004</v>
      </c>
      <c r="J55" s="65"/>
    </row>
    <row r="56" spans="1:10" s="28" customFormat="1" ht="20.100000000000001" customHeight="1" x14ac:dyDescent="0.2">
      <c r="A56" s="19" t="s">
        <v>50</v>
      </c>
      <c r="B56" s="13">
        <v>180</v>
      </c>
      <c r="C56" s="21"/>
      <c r="D56" s="59"/>
      <c r="E56" s="27">
        <f>SUM(F56:I56)</f>
        <v>3031.1000000000004</v>
      </c>
      <c r="F56" s="22">
        <f>878.2-396.5</f>
        <v>481.70000000000005</v>
      </c>
      <c r="G56" s="22">
        <f>999.6-301.2</f>
        <v>698.40000000000009</v>
      </c>
      <c r="H56" s="22">
        <f>908.6-0.8</f>
        <v>907.80000000000007</v>
      </c>
      <c r="I56" s="22">
        <f>908.6+34.6</f>
        <v>943.2</v>
      </c>
      <c r="J56" s="65"/>
    </row>
    <row r="57" spans="1:10" s="28" customFormat="1" ht="20.100000000000001" customHeight="1" x14ac:dyDescent="0.2">
      <c r="A57" s="19" t="s">
        <v>51</v>
      </c>
      <c r="B57" s="13">
        <v>190</v>
      </c>
      <c r="C57" s="21"/>
      <c r="D57" s="23"/>
      <c r="E57" s="27">
        <f>SUM(F57:I57)</f>
        <v>0</v>
      </c>
      <c r="F57" s="23"/>
      <c r="G57" s="23"/>
      <c r="H57" s="23"/>
      <c r="I57" s="23"/>
      <c r="J57" s="65"/>
    </row>
    <row r="58" spans="1:10" s="28" customFormat="1" ht="87.75" customHeight="1" x14ac:dyDescent="0.2">
      <c r="A58" s="19" t="s">
        <v>52</v>
      </c>
      <c r="B58" s="13">
        <v>200</v>
      </c>
      <c r="C58" s="21"/>
      <c r="D58" s="59"/>
      <c r="E58" s="27">
        <f t="shared" ref="E58:E64" si="2">F58+G58+H58+I58</f>
        <v>930.19999999999993</v>
      </c>
      <c r="F58" s="23">
        <f>212.5-68.8</f>
        <v>143.69999999999999</v>
      </c>
      <c r="G58" s="23">
        <f>212.5-51</f>
        <v>161.5</v>
      </c>
      <c r="H58" s="23">
        <f>212.5+200-57.9</f>
        <v>354.6</v>
      </c>
      <c r="I58" s="23">
        <f>212.5+57.9</f>
        <v>270.39999999999998</v>
      </c>
      <c r="J58" s="31" t="s">
        <v>138</v>
      </c>
    </row>
    <row r="59" spans="1:10" s="28" customFormat="1" ht="20.100000000000001" customHeight="1" x14ac:dyDescent="0.2">
      <c r="A59" s="19" t="s">
        <v>53</v>
      </c>
      <c r="B59" s="13">
        <v>210</v>
      </c>
      <c r="C59" s="21"/>
      <c r="D59" s="59"/>
      <c r="E59" s="71">
        <f t="shared" si="2"/>
        <v>12</v>
      </c>
      <c r="F59" s="72"/>
      <c r="G59" s="72"/>
      <c r="H59" s="72"/>
      <c r="I59" s="72">
        <v>12</v>
      </c>
      <c r="J59" s="65"/>
    </row>
    <row r="60" spans="1:10" s="28" customFormat="1" ht="44.25" customHeight="1" x14ac:dyDescent="0.2">
      <c r="A60" s="19" t="s">
        <v>54</v>
      </c>
      <c r="B60" s="13">
        <v>220</v>
      </c>
      <c r="C60" s="21"/>
      <c r="D60" s="59"/>
      <c r="E60" s="27">
        <f t="shared" si="2"/>
        <v>0</v>
      </c>
      <c r="F60" s="23">
        <f>F61+F62+F63+F64</f>
        <v>0</v>
      </c>
      <c r="G60" s="23">
        <f>G61+G62+G63+G64</f>
        <v>0</v>
      </c>
      <c r="H60" s="23">
        <f>H61+H62+H63+H64</f>
        <v>0</v>
      </c>
      <c r="I60" s="23">
        <f>I61+I62+I63+I64</f>
        <v>0</v>
      </c>
      <c r="J60" s="70"/>
    </row>
    <row r="61" spans="1:10" s="28" customFormat="1" ht="26.25" customHeight="1" x14ac:dyDescent="0.2">
      <c r="A61" s="24" t="s">
        <v>133</v>
      </c>
      <c r="B61" s="29">
        <v>221</v>
      </c>
      <c r="C61" s="21"/>
      <c r="D61" s="59"/>
      <c r="E61" s="22">
        <f t="shared" si="2"/>
        <v>0</v>
      </c>
      <c r="F61" s="23"/>
      <c r="G61" s="23"/>
      <c r="H61" s="23"/>
      <c r="I61" s="23"/>
      <c r="J61" s="70"/>
    </row>
    <row r="62" spans="1:10" s="28" customFormat="1" ht="20.25" customHeight="1" x14ac:dyDescent="0.2">
      <c r="A62" s="24" t="s">
        <v>134</v>
      </c>
      <c r="B62" s="29">
        <v>222</v>
      </c>
      <c r="C62" s="21"/>
      <c r="D62" s="59"/>
      <c r="E62" s="22">
        <f t="shared" si="2"/>
        <v>0</v>
      </c>
      <c r="F62" s="23"/>
      <c r="G62" s="23"/>
      <c r="H62" s="23"/>
      <c r="I62" s="23"/>
      <c r="J62" s="70"/>
    </row>
    <row r="63" spans="1:10" s="28" customFormat="1" ht="30" customHeight="1" x14ac:dyDescent="0.2">
      <c r="A63" s="24" t="s">
        <v>135</v>
      </c>
      <c r="B63" s="29">
        <v>223</v>
      </c>
      <c r="C63" s="21"/>
      <c r="D63" s="59"/>
      <c r="E63" s="22">
        <f t="shared" si="2"/>
        <v>0</v>
      </c>
      <c r="F63" s="23">
        <v>0</v>
      </c>
      <c r="G63" s="23"/>
      <c r="H63" s="23"/>
      <c r="I63" s="23"/>
      <c r="J63" s="70"/>
    </row>
    <row r="64" spans="1:10" s="28" customFormat="1" ht="24" customHeight="1" x14ac:dyDescent="0.2">
      <c r="A64" s="24" t="s">
        <v>136</v>
      </c>
      <c r="B64" s="29">
        <v>224</v>
      </c>
      <c r="C64" s="21"/>
      <c r="D64" s="59"/>
      <c r="E64" s="22">
        <f t="shared" si="2"/>
        <v>0</v>
      </c>
      <c r="F64" s="23">
        <v>0</v>
      </c>
      <c r="G64" s="23"/>
      <c r="H64" s="23"/>
      <c r="I64" s="23"/>
      <c r="J64" s="70"/>
    </row>
    <row r="65" spans="1:10" ht="33" customHeight="1" x14ac:dyDescent="0.2">
      <c r="A65" s="19" t="s">
        <v>55</v>
      </c>
      <c r="B65" s="20">
        <v>230</v>
      </c>
      <c r="C65" s="26">
        <f>SUM(C66:C77,C78)</f>
        <v>0</v>
      </c>
      <c r="D65" s="27">
        <f>SUM(D66:D77,D78)</f>
        <v>0</v>
      </c>
      <c r="E65" s="27">
        <f>SUM(F65:I65)</f>
        <v>1633.8999999999996</v>
      </c>
      <c r="F65" s="22">
        <f>SUM(F66:F77,F78)</f>
        <v>330.59999999999997</v>
      </c>
      <c r="G65" s="22">
        <f>SUM(G66:G77,G78)</f>
        <v>316.7</v>
      </c>
      <c r="H65" s="22">
        <f>SUM(H66:H77,H78)</f>
        <v>452.59999999999997</v>
      </c>
      <c r="I65" s="22">
        <f>SUM(I66:I77,I78)</f>
        <v>533.99999999999989</v>
      </c>
      <c r="J65" s="65"/>
    </row>
    <row r="66" spans="1:10" ht="38.25" customHeight="1" x14ac:dyDescent="0.2">
      <c r="A66" s="24" t="s">
        <v>56</v>
      </c>
      <c r="B66" s="25">
        <v>231</v>
      </c>
      <c r="C66" s="21"/>
      <c r="D66" s="23"/>
      <c r="E66" s="22">
        <f>F66+G66+H66+I66</f>
        <v>2.5</v>
      </c>
      <c r="F66" s="23"/>
      <c r="G66" s="23"/>
      <c r="H66" s="23"/>
      <c r="I66" s="23">
        <v>2.5</v>
      </c>
      <c r="J66" s="31"/>
    </row>
    <row r="67" spans="1:10" ht="42.75" customHeight="1" x14ac:dyDescent="0.2">
      <c r="A67" s="24" t="s">
        <v>57</v>
      </c>
      <c r="B67" s="25">
        <v>232</v>
      </c>
      <c r="C67" s="21"/>
      <c r="D67" s="23"/>
      <c r="E67" s="22">
        <f>SUM(F67:I67)</f>
        <v>0</v>
      </c>
      <c r="F67" s="23"/>
      <c r="G67" s="23"/>
      <c r="H67" s="23"/>
      <c r="I67" s="23"/>
      <c r="J67" s="34"/>
    </row>
    <row r="68" spans="1:10" ht="56.25" customHeight="1" x14ac:dyDescent="0.2">
      <c r="A68" s="24" t="s">
        <v>58</v>
      </c>
      <c r="B68" s="25">
        <v>233</v>
      </c>
      <c r="C68" s="21"/>
      <c r="D68" s="23"/>
      <c r="E68" s="22">
        <f>F68+G68+H68+I68</f>
        <v>5.3</v>
      </c>
      <c r="F68" s="23"/>
      <c r="G68" s="23"/>
      <c r="H68" s="23"/>
      <c r="I68" s="23">
        <v>5.3</v>
      </c>
      <c r="J68" s="34"/>
    </row>
    <row r="69" spans="1:10" s="28" customFormat="1" ht="20.100000000000001" customHeight="1" x14ac:dyDescent="0.2">
      <c r="A69" s="24" t="s">
        <v>59</v>
      </c>
      <c r="B69" s="25">
        <v>234</v>
      </c>
      <c r="C69" s="21"/>
      <c r="D69" s="23"/>
      <c r="E69" s="22">
        <f>F69+G69+H69+I69</f>
        <v>0</v>
      </c>
      <c r="F69" s="23"/>
      <c r="G69" s="23"/>
      <c r="H69" s="23"/>
      <c r="I69" s="23"/>
      <c r="J69" s="34"/>
    </row>
    <row r="70" spans="1:10" s="28" customFormat="1" ht="29.25" customHeight="1" x14ac:dyDescent="0.2">
      <c r="A70" s="24" t="s">
        <v>60</v>
      </c>
      <c r="B70" s="25">
        <v>235</v>
      </c>
      <c r="C70" s="21"/>
      <c r="D70" s="23"/>
      <c r="E70" s="22">
        <f>F70+G70+H70+I70</f>
        <v>3.2</v>
      </c>
      <c r="F70" s="23"/>
      <c r="G70" s="23"/>
      <c r="H70" s="23"/>
      <c r="I70" s="23">
        <v>3.2</v>
      </c>
      <c r="J70" s="34"/>
    </row>
    <row r="71" spans="1:10" s="28" customFormat="1" ht="20.100000000000001" customHeight="1" x14ac:dyDescent="0.2">
      <c r="A71" s="24" t="s">
        <v>61</v>
      </c>
      <c r="B71" s="25">
        <v>236</v>
      </c>
      <c r="C71" s="21"/>
      <c r="D71" s="23"/>
      <c r="E71" s="22">
        <f>SUM(F71:I71)</f>
        <v>1313.6999999999998</v>
      </c>
      <c r="F71" s="23">
        <f>370.9-98.6</f>
        <v>272.29999999999995</v>
      </c>
      <c r="G71" s="23">
        <f>370.9-111.3</f>
        <v>259.59999999999997</v>
      </c>
      <c r="H71" s="23">
        <v>370.9</v>
      </c>
      <c r="I71" s="23">
        <f>370.9+40</f>
        <v>410.9</v>
      </c>
      <c r="J71" s="65"/>
    </row>
    <row r="72" spans="1:10" s="28" customFormat="1" ht="20.100000000000001" customHeight="1" x14ac:dyDescent="0.2">
      <c r="A72" s="24" t="s">
        <v>62</v>
      </c>
      <c r="B72" s="25">
        <v>237</v>
      </c>
      <c r="C72" s="21"/>
      <c r="D72" s="23"/>
      <c r="E72" s="22">
        <f>SUM(F72:I72)</f>
        <v>288.90000000000003</v>
      </c>
      <c r="F72" s="23">
        <f>81.7-23.4</f>
        <v>58.300000000000004</v>
      </c>
      <c r="G72" s="23">
        <f>81.7-24.6</f>
        <v>57.1</v>
      </c>
      <c r="H72" s="23">
        <v>81.7</v>
      </c>
      <c r="I72" s="23">
        <f>81.8+10</f>
        <v>91.8</v>
      </c>
      <c r="J72" s="65"/>
    </row>
    <row r="73" spans="1:10" s="28" customFormat="1" ht="38.25" customHeight="1" x14ac:dyDescent="0.2">
      <c r="A73" s="24" t="s">
        <v>63</v>
      </c>
      <c r="B73" s="25">
        <v>238</v>
      </c>
      <c r="C73" s="21"/>
      <c r="D73" s="23"/>
      <c r="E73" s="22">
        <f>F73+G73+H73+I73</f>
        <v>0</v>
      </c>
      <c r="F73" s="23"/>
      <c r="G73" s="23"/>
      <c r="H73" s="23"/>
      <c r="I73" s="23"/>
      <c r="J73" s="34"/>
    </row>
    <row r="74" spans="1:10" s="28" customFormat="1" ht="20.100000000000001" customHeight="1" x14ac:dyDescent="0.2">
      <c r="A74" s="24" t="s">
        <v>64</v>
      </c>
      <c r="B74" s="25">
        <v>239</v>
      </c>
      <c r="C74" s="21"/>
      <c r="D74" s="23"/>
      <c r="E74" s="22"/>
      <c r="F74" s="23"/>
      <c r="G74" s="23"/>
      <c r="H74" s="23"/>
      <c r="I74" s="23"/>
      <c r="J74" s="65"/>
    </row>
    <row r="75" spans="1:10" s="28" customFormat="1" ht="20.25" customHeight="1" x14ac:dyDescent="0.2">
      <c r="A75" s="19" t="s">
        <v>65</v>
      </c>
      <c r="B75" s="20">
        <v>250</v>
      </c>
      <c r="C75" s="21"/>
      <c r="D75" s="23"/>
      <c r="E75" s="73">
        <f>F75+G75+H75+I75</f>
        <v>0</v>
      </c>
      <c r="F75" s="72">
        <v>0</v>
      </c>
      <c r="G75" s="72"/>
      <c r="H75" s="72"/>
      <c r="I75" s="72"/>
      <c r="J75" s="65"/>
    </row>
    <row r="76" spans="1:10" s="28" customFormat="1" ht="20.100000000000001" customHeight="1" x14ac:dyDescent="0.2">
      <c r="A76" s="19" t="s">
        <v>66</v>
      </c>
      <c r="B76" s="20">
        <v>260</v>
      </c>
      <c r="C76" s="21"/>
      <c r="D76" s="23"/>
      <c r="E76" s="22"/>
      <c r="F76" s="23"/>
      <c r="G76" s="23"/>
      <c r="H76" s="23"/>
      <c r="I76" s="23"/>
      <c r="J76" s="65"/>
    </row>
    <row r="77" spans="1:10" s="28" customFormat="1" ht="37.5" customHeight="1" x14ac:dyDescent="0.2">
      <c r="A77" s="19" t="s">
        <v>67</v>
      </c>
      <c r="B77" s="20">
        <v>270</v>
      </c>
      <c r="C77" s="21"/>
      <c r="D77" s="23"/>
      <c r="E77" s="32" t="s">
        <v>114</v>
      </c>
      <c r="F77" s="23">
        <v>0</v>
      </c>
      <c r="G77" s="33"/>
      <c r="H77" s="33"/>
      <c r="I77" s="33"/>
      <c r="J77" s="41"/>
    </row>
    <row r="78" spans="1:10" s="28" customFormat="1" ht="43.5" customHeight="1" x14ac:dyDescent="0.2">
      <c r="A78" s="19" t="s">
        <v>68</v>
      </c>
      <c r="B78" s="20">
        <v>280</v>
      </c>
      <c r="C78" s="21"/>
      <c r="D78" s="23"/>
      <c r="E78" s="22">
        <f>F78+G78+H78+I78</f>
        <v>20.3</v>
      </c>
      <c r="F78" s="23"/>
      <c r="G78" s="23"/>
      <c r="H78" s="23"/>
      <c r="I78" s="23">
        <v>20.3</v>
      </c>
      <c r="J78" s="34" t="s">
        <v>141</v>
      </c>
    </row>
    <row r="79" spans="1:10" s="28" customFormat="1" ht="20.100000000000001" customHeight="1" x14ac:dyDescent="0.2">
      <c r="A79" s="19" t="s">
        <v>69</v>
      </c>
      <c r="B79" s="20">
        <v>290</v>
      </c>
      <c r="C79" s="26"/>
      <c r="D79" s="26"/>
      <c r="E79" s="27">
        <f>SUM(F79:I79)</f>
        <v>0</v>
      </c>
      <c r="F79" s="22"/>
      <c r="G79" s="22"/>
      <c r="H79" s="22"/>
      <c r="I79" s="22"/>
      <c r="J79" s="65"/>
    </row>
    <row r="80" spans="1:10" s="28" customFormat="1" ht="20.100000000000001" customHeight="1" x14ac:dyDescent="0.2">
      <c r="A80" s="24" t="s">
        <v>70</v>
      </c>
      <c r="B80" s="35">
        <v>291</v>
      </c>
      <c r="C80" s="21"/>
      <c r="D80" s="21"/>
      <c r="E80" s="22">
        <f>SUM(F80:I80)</f>
        <v>0</v>
      </c>
      <c r="F80" s="23"/>
      <c r="G80" s="23"/>
      <c r="H80" s="23"/>
      <c r="I80" s="23"/>
      <c r="J80" s="65"/>
    </row>
    <row r="81" spans="1:10" s="28" customFormat="1" ht="20.100000000000001" customHeight="1" x14ac:dyDescent="0.2">
      <c r="A81" s="24" t="s">
        <v>71</v>
      </c>
      <c r="B81" s="35">
        <v>292</v>
      </c>
      <c r="C81" s="21"/>
      <c r="D81" s="21"/>
      <c r="E81" s="22">
        <f>SUM(F81:I81)</f>
        <v>0</v>
      </c>
      <c r="F81" s="21"/>
      <c r="G81" s="21"/>
      <c r="H81" s="23"/>
      <c r="I81" s="23"/>
      <c r="J81" s="65"/>
    </row>
    <row r="82" spans="1:10" s="28" customFormat="1" ht="35.1" customHeight="1" x14ac:dyDescent="0.2">
      <c r="A82" s="19" t="s">
        <v>72</v>
      </c>
      <c r="B82" s="6">
        <v>300</v>
      </c>
      <c r="C82" s="21"/>
      <c r="D82" s="21"/>
      <c r="E82" s="27">
        <f>F82+G82+H82+I82</f>
        <v>0</v>
      </c>
      <c r="F82" s="58"/>
      <c r="G82" s="58"/>
      <c r="H82" s="58"/>
      <c r="I82" s="58"/>
      <c r="J82" s="23">
        <v>0</v>
      </c>
    </row>
    <row r="83" spans="1:10" s="28" customFormat="1" ht="20.100000000000001" customHeight="1" x14ac:dyDescent="0.2">
      <c r="A83" s="87" t="s">
        <v>73</v>
      </c>
      <c r="B83" s="87"/>
      <c r="C83" s="87"/>
      <c r="D83" s="87"/>
      <c r="E83" s="87"/>
      <c r="F83" s="87"/>
      <c r="G83" s="87"/>
      <c r="H83" s="87"/>
      <c r="I83" s="87"/>
      <c r="J83" s="65"/>
    </row>
    <row r="84" spans="1:10" s="28" customFormat="1" ht="20.100000000000001" customHeight="1" x14ac:dyDescent="0.2">
      <c r="A84" s="19" t="s">
        <v>74</v>
      </c>
      <c r="B84" s="6">
        <v>400</v>
      </c>
      <c r="C84" s="21"/>
      <c r="D84" s="23"/>
      <c r="E84" s="22">
        <f t="shared" ref="E84:E90" si="3">SUM(F84:I84)</f>
        <v>2108.7999999999997</v>
      </c>
      <c r="F84" s="23">
        <f>F41+F49</f>
        <v>511.59999999999991</v>
      </c>
      <c r="G84" s="23">
        <f>G41+G49</f>
        <v>449.59999999999997</v>
      </c>
      <c r="H84" s="23">
        <f>H41+H49</f>
        <v>464.6</v>
      </c>
      <c r="I84" s="23">
        <f>I41+I49</f>
        <v>683</v>
      </c>
      <c r="J84" s="65"/>
    </row>
    <row r="85" spans="1:10" s="28" customFormat="1" ht="20.100000000000001" customHeight="1" x14ac:dyDescent="0.2">
      <c r="A85" s="19" t="s">
        <v>49</v>
      </c>
      <c r="B85" s="6">
        <v>410</v>
      </c>
      <c r="C85" s="21"/>
      <c r="D85" s="23"/>
      <c r="E85" s="22">
        <f t="shared" si="3"/>
        <v>15031.599999999999</v>
      </c>
      <c r="F85" s="23">
        <f t="shared" ref="F85:I86" si="4">F55+F71</f>
        <v>2521.3000000000002</v>
      </c>
      <c r="G85" s="23">
        <f t="shared" si="4"/>
        <v>3553.1</v>
      </c>
      <c r="H85" s="23">
        <f t="shared" si="4"/>
        <v>4257.7</v>
      </c>
      <c r="I85" s="23">
        <f t="shared" si="4"/>
        <v>4699.5</v>
      </c>
      <c r="J85" s="65"/>
    </row>
    <row r="86" spans="1:10" s="28" customFormat="1" ht="20.100000000000001" customHeight="1" x14ac:dyDescent="0.2">
      <c r="A86" s="19" t="s">
        <v>50</v>
      </c>
      <c r="B86" s="6">
        <v>420</v>
      </c>
      <c r="C86" s="21"/>
      <c r="D86" s="23"/>
      <c r="E86" s="22">
        <f t="shared" si="3"/>
        <v>3320</v>
      </c>
      <c r="F86" s="23">
        <f t="shared" si="4"/>
        <v>540</v>
      </c>
      <c r="G86" s="23">
        <f t="shared" si="4"/>
        <v>755.50000000000011</v>
      </c>
      <c r="H86" s="23">
        <f t="shared" si="4"/>
        <v>989.50000000000011</v>
      </c>
      <c r="I86" s="23">
        <f t="shared" si="4"/>
        <v>1035</v>
      </c>
      <c r="J86" s="65"/>
    </row>
    <row r="87" spans="1:10" s="28" customFormat="1" ht="20.100000000000001" customHeight="1" x14ac:dyDescent="0.2">
      <c r="A87" s="19" t="s">
        <v>51</v>
      </c>
      <c r="B87" s="6">
        <v>430</v>
      </c>
      <c r="C87" s="21"/>
      <c r="D87" s="23"/>
      <c r="E87" s="22">
        <f t="shared" si="3"/>
        <v>0</v>
      </c>
      <c r="F87" s="23">
        <f>F57</f>
        <v>0</v>
      </c>
      <c r="G87" s="23">
        <f>G57</f>
        <v>0</v>
      </c>
      <c r="H87" s="23">
        <f>H57</f>
        <v>0</v>
      </c>
      <c r="I87" s="23">
        <f>I57</f>
        <v>0</v>
      </c>
      <c r="J87" s="65"/>
    </row>
    <row r="88" spans="1:10" s="28" customFormat="1" ht="20.100000000000001" customHeight="1" x14ac:dyDescent="0.2">
      <c r="A88" s="19" t="s">
        <v>53</v>
      </c>
      <c r="B88" s="6">
        <v>440</v>
      </c>
      <c r="C88" s="21"/>
      <c r="D88" s="23"/>
      <c r="E88" s="22">
        <f t="shared" si="3"/>
        <v>12</v>
      </c>
      <c r="F88" s="46">
        <f>F75+F59</f>
        <v>0</v>
      </c>
      <c r="G88" s="46">
        <f>G75+G59</f>
        <v>0</v>
      </c>
      <c r="H88" s="46">
        <f>H75+H59</f>
        <v>0</v>
      </c>
      <c r="I88" s="46">
        <f>I75+I59</f>
        <v>12</v>
      </c>
      <c r="J88" s="65"/>
    </row>
    <row r="89" spans="1:10" s="28" customFormat="1" ht="20.100000000000001" customHeight="1" x14ac:dyDescent="0.2">
      <c r="A89" s="19" t="s">
        <v>75</v>
      </c>
      <c r="B89" s="6">
        <v>450</v>
      </c>
      <c r="C89" s="21"/>
      <c r="D89" s="23"/>
      <c r="E89" s="22">
        <f t="shared" si="3"/>
        <v>961.49999999999977</v>
      </c>
      <c r="F89" s="23">
        <f>F49+F58+F60+F65+F82-F71-F72-F75-F49</f>
        <v>143.70000000000007</v>
      </c>
      <c r="G89" s="23">
        <f>G49+G58+G60+G65+G82-G71-G72-G75-G49</f>
        <v>161.5</v>
      </c>
      <c r="H89" s="23">
        <f>H49+H58+H60+H65+H82-H71-H72-H75-H49</f>
        <v>354.59999999999997</v>
      </c>
      <c r="I89" s="23">
        <f>I49+I58+I60+I65+I82-I71-I72-I75-I49</f>
        <v>301.69999999999987</v>
      </c>
      <c r="J89" s="65"/>
    </row>
    <row r="90" spans="1:10" s="28" customFormat="1" ht="20.100000000000001" customHeight="1" x14ac:dyDescent="0.2">
      <c r="A90" s="19" t="s">
        <v>76</v>
      </c>
      <c r="B90" s="6">
        <v>460</v>
      </c>
      <c r="C90" s="21"/>
      <c r="D90" s="59"/>
      <c r="E90" s="27">
        <f t="shared" si="3"/>
        <v>21433.9</v>
      </c>
      <c r="F90" s="23">
        <f>SUM(F84:F89)</f>
        <v>3716.6000000000004</v>
      </c>
      <c r="G90" s="23">
        <f>SUM(G84:G89)</f>
        <v>4919.7</v>
      </c>
      <c r="H90" s="23">
        <f>SUM(H84:H89)</f>
        <v>6066.4000000000005</v>
      </c>
      <c r="I90" s="23">
        <f>SUM(I84:I89)</f>
        <v>6731.2</v>
      </c>
      <c r="J90" s="65"/>
    </row>
    <row r="91" spans="1:10" s="28" customFormat="1" ht="20.100000000000001" customHeight="1" x14ac:dyDescent="0.2">
      <c r="A91" s="87" t="s">
        <v>77</v>
      </c>
      <c r="B91" s="87"/>
      <c r="C91" s="87"/>
      <c r="D91" s="87"/>
      <c r="E91" s="87"/>
      <c r="F91" s="87"/>
      <c r="G91" s="87"/>
      <c r="H91" s="87"/>
      <c r="I91" s="87"/>
      <c r="J91" s="65"/>
    </row>
    <row r="92" spans="1:10" s="28" customFormat="1" ht="20.100000000000001" customHeight="1" x14ac:dyDescent="0.2">
      <c r="A92" s="19" t="s">
        <v>78</v>
      </c>
      <c r="B92" s="6">
        <v>500</v>
      </c>
      <c r="C92" s="26"/>
      <c r="D92" s="26"/>
      <c r="E92" s="27">
        <f>SUM(F92:I92)</f>
        <v>6530.5</v>
      </c>
      <c r="F92" s="22">
        <f>F93+F94</f>
        <v>4032.6</v>
      </c>
      <c r="G92" s="22">
        <f>G93+G94</f>
        <v>1032.5999999999999</v>
      </c>
      <c r="H92" s="22">
        <f>H93+H94</f>
        <v>732.6</v>
      </c>
      <c r="I92" s="22">
        <f>I93+I94</f>
        <v>732.7</v>
      </c>
      <c r="J92" s="65"/>
    </row>
    <row r="93" spans="1:10" s="28" customFormat="1" ht="75" customHeight="1" x14ac:dyDescent="0.2">
      <c r="A93" s="19" t="s">
        <v>79</v>
      </c>
      <c r="B93" s="35">
        <v>501</v>
      </c>
      <c r="C93" s="21"/>
      <c r="D93" s="21"/>
      <c r="E93" s="22">
        <f>SUM(F93:I93)</f>
        <v>0</v>
      </c>
      <c r="F93" s="76"/>
      <c r="G93" s="76"/>
      <c r="H93" s="23"/>
      <c r="I93" s="23"/>
      <c r="J93" s="65"/>
    </row>
    <row r="94" spans="1:10" s="28" customFormat="1" ht="36.75" customHeight="1" x14ac:dyDescent="0.2">
      <c r="A94" s="19" t="s">
        <v>143</v>
      </c>
      <c r="B94" s="35">
        <v>502</v>
      </c>
      <c r="C94" s="21"/>
      <c r="D94" s="21"/>
      <c r="E94" s="22">
        <f>F94+G94+H94+I94</f>
        <v>6530.5</v>
      </c>
      <c r="F94" s="76">
        <v>4032.6</v>
      </c>
      <c r="G94" s="76">
        <v>1032.5999999999999</v>
      </c>
      <c r="H94" s="23">
        <v>732.6</v>
      </c>
      <c r="I94" s="23">
        <v>732.7</v>
      </c>
      <c r="J94" s="65"/>
    </row>
    <row r="95" spans="1:10" s="28" customFormat="1" ht="34.5" customHeight="1" x14ac:dyDescent="0.2">
      <c r="A95" s="36" t="s">
        <v>80</v>
      </c>
      <c r="B95" s="37">
        <v>510</v>
      </c>
      <c r="C95" s="38">
        <f>SUM(C96:C101)</f>
        <v>0</v>
      </c>
      <c r="D95" s="27"/>
      <c r="E95" s="27">
        <f t="shared" ref="E95:E101" si="5">SUM(F95:I95)</f>
        <v>3228.6</v>
      </c>
      <c r="F95" s="27">
        <f>SUM(F96:F101)</f>
        <v>385</v>
      </c>
      <c r="G95" s="27">
        <f>SUM(G96:G101)</f>
        <v>385</v>
      </c>
      <c r="H95" s="27">
        <f>SUM(H96:H101)</f>
        <v>1179.0999999999999</v>
      </c>
      <c r="I95" s="27">
        <f>SUM(I96:I101)</f>
        <v>1279.5</v>
      </c>
      <c r="J95" s="65"/>
    </row>
    <row r="96" spans="1:10" s="28" customFormat="1" ht="20.100000000000001" customHeight="1" x14ac:dyDescent="0.2">
      <c r="A96" s="19" t="s">
        <v>81</v>
      </c>
      <c r="B96" s="39">
        <v>511</v>
      </c>
      <c r="C96" s="21"/>
      <c r="D96" s="21"/>
      <c r="E96" s="23">
        <f>F96+G96+H96+I96</f>
        <v>343.5</v>
      </c>
      <c r="F96" s="23">
        <v>50</v>
      </c>
      <c r="G96" s="23"/>
      <c r="H96" s="23">
        <f>250-206.5</f>
        <v>43.5</v>
      </c>
      <c r="I96" s="23">
        <v>250</v>
      </c>
      <c r="J96" s="34" t="s">
        <v>142</v>
      </c>
    </row>
    <row r="97" spans="1:10" s="28" customFormat="1" ht="56.25" customHeight="1" x14ac:dyDescent="0.2">
      <c r="A97" s="19" t="s">
        <v>82</v>
      </c>
      <c r="B97" s="40">
        <v>512</v>
      </c>
      <c r="C97" s="21"/>
      <c r="D97" s="23"/>
      <c r="E97" s="23">
        <f t="shared" si="5"/>
        <v>2885.1</v>
      </c>
      <c r="F97" s="23">
        <v>335</v>
      </c>
      <c r="G97" s="23">
        <v>385</v>
      </c>
      <c r="H97" s="23">
        <f>85+1454.7-404.1</f>
        <v>1135.5999999999999</v>
      </c>
      <c r="I97" s="23">
        <f>85+944.5</f>
        <v>1029.5</v>
      </c>
      <c r="J97" s="34"/>
    </row>
    <row r="98" spans="1:10" s="28" customFormat="1" ht="48" customHeight="1" x14ac:dyDescent="0.2">
      <c r="A98" s="19" t="s">
        <v>83</v>
      </c>
      <c r="B98" s="39">
        <v>513</v>
      </c>
      <c r="C98" s="21"/>
      <c r="D98" s="23"/>
      <c r="E98" s="23">
        <f t="shared" si="5"/>
        <v>0</v>
      </c>
      <c r="F98" s="23"/>
      <c r="G98" s="23"/>
      <c r="H98" s="23"/>
      <c r="I98" s="23"/>
      <c r="J98" s="41"/>
    </row>
    <row r="99" spans="1:10" s="28" customFormat="1" ht="22.5" customHeight="1" x14ac:dyDescent="0.2">
      <c r="A99" s="19" t="s">
        <v>84</v>
      </c>
      <c r="B99" s="40">
        <v>514</v>
      </c>
      <c r="C99" s="21"/>
      <c r="D99" s="23"/>
      <c r="E99" s="23"/>
      <c r="F99" s="23"/>
      <c r="G99" s="23"/>
      <c r="H99" s="23"/>
      <c r="I99" s="23"/>
      <c r="J99" s="34"/>
    </row>
    <row r="100" spans="1:10" s="28" customFormat="1" ht="64.5" customHeight="1" x14ac:dyDescent="0.2">
      <c r="A100" s="19" t="s">
        <v>85</v>
      </c>
      <c r="B100" s="39">
        <v>515</v>
      </c>
      <c r="C100" s="21"/>
      <c r="D100" s="23"/>
      <c r="E100" s="23">
        <f t="shared" si="5"/>
        <v>0</v>
      </c>
      <c r="F100" s="23"/>
      <c r="G100" s="23"/>
      <c r="H100" s="23"/>
      <c r="I100" s="23"/>
      <c r="J100" s="34"/>
    </row>
    <row r="101" spans="1:10" s="28" customFormat="1" ht="20.100000000000001" customHeight="1" x14ac:dyDescent="0.2">
      <c r="A101" s="19" t="s">
        <v>86</v>
      </c>
      <c r="B101" s="42">
        <v>516</v>
      </c>
      <c r="C101" s="21"/>
      <c r="D101" s="21"/>
      <c r="E101" s="23">
        <f t="shared" si="5"/>
        <v>0</v>
      </c>
      <c r="F101" s="23"/>
      <c r="G101" s="23"/>
      <c r="H101" s="23"/>
      <c r="I101" s="23"/>
      <c r="J101" s="65"/>
    </row>
    <row r="102" spans="1:10" s="28" customFormat="1" ht="20.100000000000001" customHeight="1" x14ac:dyDescent="0.2">
      <c r="A102" s="87" t="s">
        <v>87</v>
      </c>
      <c r="B102" s="87"/>
      <c r="C102" s="87"/>
      <c r="D102" s="87"/>
      <c r="E102" s="87"/>
      <c r="F102" s="87"/>
      <c r="G102" s="87"/>
      <c r="H102" s="87"/>
      <c r="I102" s="87"/>
      <c r="J102" s="65"/>
    </row>
    <row r="103" spans="1:10" s="28" customFormat="1" ht="34.5" customHeight="1" x14ac:dyDescent="0.2">
      <c r="A103" s="19" t="s">
        <v>88</v>
      </c>
      <c r="B103" s="43">
        <v>600</v>
      </c>
      <c r="C103" s="26">
        <f>SUM(C104:C107)</f>
        <v>0</v>
      </c>
      <c r="D103" s="26"/>
      <c r="E103" s="22">
        <f>F103+G103+H103+I103</f>
        <v>101.6</v>
      </c>
      <c r="F103" s="22">
        <f>F106</f>
        <v>25.4</v>
      </c>
      <c r="G103" s="22">
        <f>G106</f>
        <v>25.4</v>
      </c>
      <c r="H103" s="22">
        <f>H106</f>
        <v>25.4</v>
      </c>
      <c r="I103" s="22">
        <f>I106</f>
        <v>25.4</v>
      </c>
      <c r="J103" s="65"/>
    </row>
    <row r="104" spans="1:10" s="28" customFormat="1" ht="20.100000000000001" customHeight="1" x14ac:dyDescent="0.2">
      <c r="A104" s="24" t="s">
        <v>89</v>
      </c>
      <c r="B104" s="42">
        <v>601</v>
      </c>
      <c r="C104" s="21"/>
      <c r="D104" s="21"/>
      <c r="E104" s="23">
        <f t="shared" ref="E104:E112" si="6">SUM(F104:I104)</f>
        <v>0</v>
      </c>
      <c r="F104" s="23"/>
      <c r="G104" s="23"/>
      <c r="H104" s="23"/>
      <c r="I104" s="23"/>
      <c r="J104" s="65"/>
    </row>
    <row r="105" spans="1:10" s="28" customFormat="1" ht="20.100000000000001" customHeight="1" x14ac:dyDescent="0.2">
      <c r="A105" s="24" t="s">
        <v>90</v>
      </c>
      <c r="B105" s="42">
        <v>602</v>
      </c>
      <c r="C105" s="21"/>
      <c r="D105" s="21"/>
      <c r="E105" s="23">
        <f t="shared" si="6"/>
        <v>0</v>
      </c>
      <c r="F105" s="23"/>
      <c r="G105" s="23"/>
      <c r="H105" s="23"/>
      <c r="I105" s="23"/>
      <c r="J105" s="65"/>
    </row>
    <row r="106" spans="1:10" s="28" customFormat="1" ht="20.100000000000001" customHeight="1" x14ac:dyDescent="0.2">
      <c r="A106" s="24" t="s">
        <v>91</v>
      </c>
      <c r="B106" s="42">
        <v>603</v>
      </c>
      <c r="C106" s="21"/>
      <c r="D106" s="21"/>
      <c r="E106" s="23">
        <f t="shared" si="6"/>
        <v>101.6</v>
      </c>
      <c r="F106" s="23">
        <v>25.4</v>
      </c>
      <c r="G106" s="23">
        <v>25.4</v>
      </c>
      <c r="H106" s="23">
        <v>25.4</v>
      </c>
      <c r="I106" s="23">
        <v>25.4</v>
      </c>
      <c r="J106" s="65"/>
    </row>
    <row r="107" spans="1:10" s="28" customFormat="1" ht="20.100000000000001" customHeight="1" x14ac:dyDescent="0.2">
      <c r="A107" s="19" t="s">
        <v>92</v>
      </c>
      <c r="B107" s="43">
        <v>610</v>
      </c>
      <c r="C107" s="21"/>
      <c r="D107" s="59"/>
      <c r="E107" s="59">
        <f t="shared" si="6"/>
        <v>0</v>
      </c>
      <c r="F107" s="23"/>
      <c r="G107" s="23"/>
      <c r="H107" s="23"/>
      <c r="I107" s="23"/>
      <c r="J107" s="65"/>
    </row>
    <row r="108" spans="1:10" s="28" customFormat="1" ht="39.75" customHeight="1" x14ac:dyDescent="0.2">
      <c r="A108" s="19" t="s">
        <v>93</v>
      </c>
      <c r="B108" s="43">
        <v>620</v>
      </c>
      <c r="C108" s="26">
        <f>SUM(C109:C112)</f>
        <v>0</v>
      </c>
      <c r="D108" s="38">
        <f>SUM(D109:D112)</f>
        <v>0</v>
      </c>
      <c r="E108" s="27"/>
      <c r="F108" s="22"/>
      <c r="G108" s="22"/>
      <c r="H108" s="22"/>
      <c r="I108" s="22"/>
      <c r="J108" s="65"/>
    </row>
    <row r="109" spans="1:10" s="28" customFormat="1" ht="20.100000000000001" customHeight="1" x14ac:dyDescent="0.2">
      <c r="A109" s="24" t="s">
        <v>89</v>
      </c>
      <c r="B109" s="42">
        <v>621</v>
      </c>
      <c r="C109" s="21"/>
      <c r="D109" s="21"/>
      <c r="E109" s="23">
        <f t="shared" si="6"/>
        <v>0</v>
      </c>
      <c r="F109" s="23"/>
      <c r="G109" s="23"/>
      <c r="H109" s="23"/>
      <c r="I109" s="23"/>
      <c r="J109" s="65"/>
    </row>
    <row r="110" spans="1:10" s="28" customFormat="1" ht="20.100000000000001" customHeight="1" x14ac:dyDescent="0.2">
      <c r="A110" s="24" t="s">
        <v>90</v>
      </c>
      <c r="B110" s="42">
        <v>622</v>
      </c>
      <c r="C110" s="21"/>
      <c r="D110" s="21"/>
      <c r="E110" s="23">
        <f t="shared" si="6"/>
        <v>0</v>
      </c>
      <c r="F110" s="23"/>
      <c r="G110" s="23"/>
      <c r="H110" s="23"/>
      <c r="I110" s="23"/>
      <c r="J110" s="65"/>
    </row>
    <row r="111" spans="1:10" s="28" customFormat="1" ht="20.100000000000001" customHeight="1" x14ac:dyDescent="0.2">
      <c r="A111" s="24" t="s">
        <v>91</v>
      </c>
      <c r="B111" s="42">
        <v>623</v>
      </c>
      <c r="C111" s="21"/>
      <c r="D111" s="21"/>
      <c r="E111" s="23">
        <f t="shared" si="6"/>
        <v>0</v>
      </c>
      <c r="F111" s="23"/>
      <c r="G111" s="23"/>
      <c r="H111" s="23"/>
      <c r="I111" s="23"/>
      <c r="J111" s="65"/>
    </row>
    <row r="112" spans="1:10" s="28" customFormat="1" ht="20.100000000000001" customHeight="1" x14ac:dyDescent="0.2">
      <c r="A112" s="19" t="s">
        <v>54</v>
      </c>
      <c r="B112" s="43">
        <v>630</v>
      </c>
      <c r="C112" s="21"/>
      <c r="D112" s="21"/>
      <c r="E112" s="23">
        <f t="shared" si="6"/>
        <v>0</v>
      </c>
      <c r="F112" s="23"/>
      <c r="G112" s="23"/>
      <c r="H112" s="23"/>
      <c r="I112" s="23"/>
      <c r="J112" s="65"/>
    </row>
    <row r="113" spans="1:10" ht="20.100000000000001" customHeight="1" x14ac:dyDescent="0.2">
      <c r="A113" s="36" t="s">
        <v>94</v>
      </c>
      <c r="B113" s="44">
        <v>700</v>
      </c>
      <c r="C113" s="45">
        <f>SUM(C31+C32+C33+C79+C92+C103)</f>
        <v>0</v>
      </c>
      <c r="D113" s="45">
        <f>SUM(D31+D32+D33+D79+D92+D103+D107)</f>
        <v>0</v>
      </c>
      <c r="E113" s="45">
        <f>SUM(F113:I113)</f>
        <v>29662.5</v>
      </c>
      <c r="F113" s="45">
        <f>F31+F92+F106</f>
        <v>9587.6999999999989</v>
      </c>
      <c r="G113" s="45">
        <f>G31+G92+G106</f>
        <v>7313.9</v>
      </c>
      <c r="H113" s="45">
        <f>H31+H92+H106</f>
        <v>6354.7</v>
      </c>
      <c r="I113" s="45">
        <f>I31+I92+I106</f>
        <v>6406.2</v>
      </c>
      <c r="J113" s="65"/>
    </row>
    <row r="114" spans="1:10" ht="20.100000000000001" customHeight="1" x14ac:dyDescent="0.2">
      <c r="A114" s="36" t="s">
        <v>95</v>
      </c>
      <c r="B114" s="44">
        <v>800</v>
      </c>
      <c r="C114" s="45">
        <f>C41+C48+C49+C55+C56+C57+C59+C60+C65+C95+C108</f>
        <v>0</v>
      </c>
      <c r="D114" s="45">
        <f>D41+D48+D49+D55+D56+D57+D59+D60+D65+D95+D108+D58+D82+D112</f>
        <v>0</v>
      </c>
      <c r="E114" s="45">
        <f>SUM(F114:I114)</f>
        <v>24662.5</v>
      </c>
      <c r="F114" s="45">
        <f>F90+F95</f>
        <v>4101.6000000000004</v>
      </c>
      <c r="G114" s="45">
        <f>G90+G95</f>
        <v>5304.7</v>
      </c>
      <c r="H114" s="45">
        <f>H90+H95</f>
        <v>7245.5</v>
      </c>
      <c r="I114" s="45">
        <f>I90+I95</f>
        <v>8010.7</v>
      </c>
      <c r="J114" s="65"/>
    </row>
    <row r="115" spans="1:10" ht="46.5" customHeight="1" x14ac:dyDescent="0.2">
      <c r="A115" s="19" t="s">
        <v>96</v>
      </c>
      <c r="B115" s="20">
        <v>850</v>
      </c>
      <c r="C115" s="21"/>
      <c r="D115" s="21">
        <f t="shared" ref="D115:I115" si="7">D113-D114</f>
        <v>0</v>
      </c>
      <c r="E115" s="22">
        <f t="shared" si="7"/>
        <v>5000</v>
      </c>
      <c r="F115" s="46">
        <f t="shared" si="7"/>
        <v>5486.0999999999985</v>
      </c>
      <c r="G115" s="46">
        <f t="shared" si="7"/>
        <v>2009.1999999999998</v>
      </c>
      <c r="H115" s="46">
        <f t="shared" si="7"/>
        <v>-890.80000000000018</v>
      </c>
      <c r="I115" s="46">
        <f t="shared" si="7"/>
        <v>-1604.5</v>
      </c>
      <c r="J115" s="65"/>
    </row>
    <row r="116" spans="1:10" ht="19.5" customHeight="1" x14ac:dyDescent="0.2">
      <c r="A116" s="87" t="s">
        <v>97</v>
      </c>
      <c r="B116" s="87"/>
      <c r="C116" s="47"/>
      <c r="D116" s="47"/>
      <c r="E116" s="48"/>
      <c r="F116" s="48" t="s">
        <v>98</v>
      </c>
      <c r="G116" s="48" t="s">
        <v>99</v>
      </c>
      <c r="H116" s="48" t="s">
        <v>100</v>
      </c>
      <c r="I116" s="48" t="s">
        <v>101</v>
      </c>
      <c r="J116" s="65"/>
    </row>
    <row r="117" spans="1:10" ht="19.5" customHeight="1" x14ac:dyDescent="0.2">
      <c r="A117" s="19" t="s">
        <v>102</v>
      </c>
      <c r="B117" s="20">
        <v>900</v>
      </c>
      <c r="C117" s="21"/>
      <c r="D117" s="21"/>
      <c r="E117" s="21"/>
      <c r="F117" s="62">
        <v>101.5</v>
      </c>
      <c r="G117" s="62">
        <v>101.5</v>
      </c>
      <c r="H117" s="62">
        <v>101.5</v>
      </c>
      <c r="I117" s="62">
        <v>103.5</v>
      </c>
      <c r="J117" s="65"/>
    </row>
    <row r="118" spans="1:10" ht="19.5" customHeight="1" x14ac:dyDescent="0.2">
      <c r="A118" s="19" t="s">
        <v>103</v>
      </c>
      <c r="B118" s="20">
        <v>910</v>
      </c>
      <c r="C118" s="21"/>
      <c r="D118" s="21"/>
      <c r="E118" s="21"/>
      <c r="F118" s="23"/>
      <c r="G118" s="23"/>
      <c r="H118" s="23"/>
      <c r="I118" s="23"/>
      <c r="J118" s="65"/>
    </row>
    <row r="119" spans="1:10" ht="19.5" customHeight="1" x14ac:dyDescent="0.2">
      <c r="A119" s="19" t="s">
        <v>104</v>
      </c>
      <c r="B119" s="20">
        <v>920</v>
      </c>
      <c r="C119" s="21"/>
      <c r="D119" s="21"/>
      <c r="E119" s="21"/>
      <c r="F119" s="21">
        <f>-G119-F1138</f>
        <v>0</v>
      </c>
      <c r="G119" s="21">
        <f>-H119-G1138</f>
        <v>0</v>
      </c>
      <c r="H119" s="21">
        <f>-I119-H1138</f>
        <v>0</v>
      </c>
      <c r="I119" s="21">
        <v>0</v>
      </c>
      <c r="J119" s="65"/>
    </row>
    <row r="120" spans="1:10" ht="42" customHeight="1" x14ac:dyDescent="0.2">
      <c r="A120" s="19" t="s">
        <v>105</v>
      </c>
      <c r="B120" s="20">
        <v>930</v>
      </c>
      <c r="C120" s="21"/>
      <c r="D120" s="21"/>
      <c r="E120" s="21"/>
      <c r="F120" s="21">
        <f>-H1120</f>
        <v>0</v>
      </c>
      <c r="G120" s="21">
        <f>-I1120</f>
        <v>0</v>
      </c>
      <c r="H120" s="21">
        <f>-J1120</f>
        <v>0</v>
      </c>
      <c r="I120" s="21">
        <v>0</v>
      </c>
      <c r="J120" s="65"/>
    </row>
    <row r="121" spans="1:10" ht="19.5" customHeight="1" x14ac:dyDescent="0.2">
      <c r="A121" s="49"/>
      <c r="B121" s="50"/>
      <c r="C121" s="51"/>
      <c r="D121" s="51"/>
      <c r="E121" s="51"/>
      <c r="F121" s="51"/>
      <c r="G121" s="51"/>
      <c r="H121" s="51"/>
      <c r="I121" s="51"/>
    </row>
    <row r="122" spans="1:10" ht="16.5" customHeight="1" x14ac:dyDescent="0.2">
      <c r="A122" s="49"/>
      <c r="C122" s="52"/>
      <c r="D122" s="53"/>
      <c r="E122" s="53"/>
      <c r="F122" s="53"/>
      <c r="G122" s="53"/>
      <c r="H122" s="53"/>
      <c r="I122" s="53"/>
    </row>
    <row r="123" spans="1:10" ht="20.100000000000001" customHeight="1" x14ac:dyDescent="0.2">
      <c r="A123" s="60" t="s">
        <v>111</v>
      </c>
      <c r="B123" s="50"/>
      <c r="C123" s="90" t="s">
        <v>106</v>
      </c>
      <c r="D123" s="90"/>
      <c r="E123" s="90"/>
      <c r="F123" s="54"/>
      <c r="G123" s="91" t="s">
        <v>132</v>
      </c>
      <c r="H123" s="91"/>
      <c r="I123" s="91"/>
    </row>
    <row r="124" spans="1:10" s="28" customFormat="1" ht="20.100000000000001" customHeight="1" x14ac:dyDescent="0.2">
      <c r="A124" s="55" t="s">
        <v>107</v>
      </c>
      <c r="B124" s="1"/>
      <c r="C124" s="88" t="s">
        <v>108</v>
      </c>
      <c r="D124" s="88"/>
      <c r="E124" s="88"/>
      <c r="F124" s="56"/>
      <c r="G124" s="89" t="s">
        <v>109</v>
      </c>
      <c r="H124" s="89"/>
      <c r="I124" s="89"/>
      <c r="J124" s="68"/>
    </row>
    <row r="125" spans="1:10" ht="20.100000000000001" customHeight="1" x14ac:dyDescent="0.2">
      <c r="A125" s="49"/>
      <c r="C125" s="52"/>
      <c r="D125" s="53"/>
      <c r="E125" s="53"/>
      <c r="F125" s="53"/>
      <c r="G125" s="53"/>
      <c r="H125" s="53"/>
      <c r="I125" s="53"/>
    </row>
    <row r="126" spans="1:10" x14ac:dyDescent="0.2">
      <c r="A126" s="49"/>
      <c r="C126" s="52"/>
      <c r="D126" s="53"/>
      <c r="E126" s="53"/>
      <c r="F126" s="53"/>
      <c r="G126" s="53"/>
      <c r="H126" s="53"/>
      <c r="I126" s="53"/>
    </row>
    <row r="127" spans="1:10" x14ac:dyDescent="0.2">
      <c r="A127" s="49"/>
      <c r="C127" s="52"/>
      <c r="D127" s="53"/>
      <c r="E127" s="53"/>
      <c r="F127" s="53"/>
      <c r="G127" s="53"/>
      <c r="H127" s="53"/>
      <c r="I127" s="53"/>
    </row>
    <row r="128" spans="1:10" x14ac:dyDescent="0.2">
      <c r="A128" s="49"/>
      <c r="C128" s="52"/>
      <c r="D128" s="53"/>
      <c r="E128" s="53"/>
      <c r="F128" s="53"/>
      <c r="G128" s="53"/>
      <c r="H128" s="53"/>
      <c r="I128" s="53"/>
    </row>
    <row r="129" spans="1:9" x14ac:dyDescent="0.2">
      <c r="A129" s="49"/>
      <c r="C129" s="52"/>
      <c r="D129" s="53"/>
      <c r="E129" s="53"/>
      <c r="F129" s="53"/>
      <c r="G129" s="53"/>
      <c r="H129" s="53"/>
      <c r="I129" s="53"/>
    </row>
    <row r="130" spans="1:9" x14ac:dyDescent="0.2">
      <c r="A130" s="49"/>
      <c r="C130" s="52"/>
      <c r="D130" s="53"/>
      <c r="E130" s="53"/>
      <c r="F130" s="53"/>
      <c r="G130" s="53"/>
      <c r="H130" s="53"/>
      <c r="I130" s="53"/>
    </row>
    <row r="131" spans="1:9" x14ac:dyDescent="0.2">
      <c r="A131" s="49"/>
      <c r="C131" s="52"/>
      <c r="D131" s="53"/>
      <c r="E131" s="53"/>
      <c r="F131" s="53"/>
      <c r="G131" s="53"/>
      <c r="H131" s="53"/>
      <c r="I131" s="53"/>
    </row>
    <row r="132" spans="1:9" x14ac:dyDescent="0.2">
      <c r="A132" s="49"/>
      <c r="C132" s="52"/>
      <c r="D132" s="53"/>
      <c r="E132" s="53"/>
      <c r="F132" s="53"/>
      <c r="G132" s="53"/>
      <c r="H132" s="53"/>
      <c r="I132" s="53"/>
    </row>
    <row r="133" spans="1:9" x14ac:dyDescent="0.2">
      <c r="A133" s="49"/>
      <c r="C133" s="52"/>
      <c r="D133" s="53"/>
      <c r="E133" s="53"/>
      <c r="F133" s="53"/>
      <c r="G133" s="53"/>
      <c r="H133" s="53"/>
      <c r="I133" s="53"/>
    </row>
    <row r="134" spans="1:9" x14ac:dyDescent="0.2">
      <c r="A134" s="49"/>
      <c r="C134" s="52"/>
      <c r="D134" s="53"/>
      <c r="E134" s="53"/>
      <c r="F134" s="53"/>
      <c r="G134" s="53"/>
      <c r="H134" s="53"/>
      <c r="I134" s="53"/>
    </row>
    <row r="135" spans="1:9" x14ac:dyDescent="0.2">
      <c r="A135" s="49"/>
      <c r="C135" s="52"/>
      <c r="D135" s="53"/>
      <c r="E135" s="53"/>
      <c r="F135" s="53"/>
      <c r="G135" s="53"/>
      <c r="H135" s="53"/>
      <c r="I135" s="53"/>
    </row>
    <row r="136" spans="1:9" x14ac:dyDescent="0.2">
      <c r="A136" s="49"/>
      <c r="C136" s="52"/>
      <c r="D136" s="53"/>
      <c r="E136" s="53"/>
      <c r="F136" s="53"/>
      <c r="G136" s="53"/>
      <c r="H136" s="53"/>
      <c r="I136" s="53"/>
    </row>
    <row r="137" spans="1:9" x14ac:dyDescent="0.2">
      <c r="A137" s="49"/>
      <c r="C137" s="52"/>
      <c r="D137" s="53"/>
      <c r="E137" s="53"/>
      <c r="F137" s="53"/>
      <c r="G137" s="53"/>
      <c r="H137" s="53"/>
      <c r="I137" s="53"/>
    </row>
    <row r="138" spans="1:9" x14ac:dyDescent="0.2">
      <c r="A138" s="49"/>
      <c r="C138" s="52"/>
      <c r="D138" s="53"/>
      <c r="E138" s="53"/>
      <c r="F138" s="53"/>
      <c r="G138" s="53"/>
      <c r="H138" s="53"/>
      <c r="I138" s="53"/>
    </row>
    <row r="139" spans="1:9" x14ac:dyDescent="0.2">
      <c r="A139" s="49"/>
      <c r="C139" s="52"/>
      <c r="D139" s="53"/>
      <c r="E139" s="53"/>
      <c r="F139" s="53"/>
      <c r="G139" s="53"/>
      <c r="H139" s="53"/>
      <c r="I139" s="53"/>
    </row>
    <row r="140" spans="1:9" x14ac:dyDescent="0.2">
      <c r="A140" s="49"/>
      <c r="C140" s="52"/>
      <c r="D140" s="53"/>
      <c r="E140" s="53"/>
      <c r="F140" s="53"/>
      <c r="G140" s="53"/>
      <c r="H140" s="53"/>
      <c r="I140" s="53"/>
    </row>
    <row r="141" spans="1:9" x14ac:dyDescent="0.2">
      <c r="A141" s="49"/>
      <c r="C141" s="52"/>
      <c r="D141" s="53"/>
      <c r="E141" s="53"/>
      <c r="F141" s="53"/>
      <c r="G141" s="53"/>
      <c r="H141" s="53"/>
      <c r="I141" s="53"/>
    </row>
    <row r="142" spans="1:9" x14ac:dyDescent="0.2">
      <c r="A142" s="49"/>
      <c r="C142" s="52"/>
      <c r="D142" s="53"/>
      <c r="E142" s="53"/>
      <c r="F142" s="53"/>
      <c r="G142" s="53"/>
      <c r="H142" s="53"/>
      <c r="I142" s="53"/>
    </row>
    <row r="143" spans="1:9" x14ac:dyDescent="0.2">
      <c r="A143" s="49"/>
      <c r="C143" s="52"/>
      <c r="D143" s="53"/>
      <c r="E143" s="53"/>
      <c r="F143" s="53"/>
      <c r="G143" s="53"/>
      <c r="H143" s="53"/>
      <c r="I143" s="53"/>
    </row>
    <row r="144" spans="1:9" x14ac:dyDescent="0.2">
      <c r="A144" s="49"/>
      <c r="C144" s="52"/>
      <c r="D144" s="53"/>
      <c r="E144" s="53"/>
      <c r="F144" s="53"/>
      <c r="G144" s="53"/>
      <c r="H144" s="53"/>
      <c r="I144" s="53"/>
    </row>
    <row r="145" spans="1:9" x14ac:dyDescent="0.2">
      <c r="A145" s="49"/>
      <c r="C145" s="52"/>
      <c r="D145" s="53"/>
      <c r="E145" s="53"/>
      <c r="F145" s="53"/>
      <c r="G145" s="53"/>
      <c r="H145" s="53"/>
      <c r="I145" s="53"/>
    </row>
    <row r="146" spans="1:9" x14ac:dyDescent="0.2">
      <c r="A146" s="49"/>
      <c r="C146" s="52"/>
      <c r="D146" s="53"/>
      <c r="E146" s="53"/>
      <c r="F146" s="53"/>
      <c r="G146" s="53"/>
      <c r="H146" s="53"/>
      <c r="I146" s="53"/>
    </row>
    <row r="147" spans="1:9" x14ac:dyDescent="0.2">
      <c r="A147" s="49"/>
      <c r="C147" s="52"/>
      <c r="D147" s="53"/>
      <c r="E147" s="53"/>
      <c r="F147" s="53"/>
      <c r="G147" s="53"/>
      <c r="H147" s="53"/>
      <c r="I147" s="53"/>
    </row>
    <row r="148" spans="1:9" x14ac:dyDescent="0.2">
      <c r="A148" s="49"/>
      <c r="C148" s="52"/>
      <c r="D148" s="53"/>
      <c r="E148" s="53"/>
      <c r="F148" s="53"/>
      <c r="G148" s="53"/>
      <c r="H148" s="53"/>
      <c r="I148" s="53"/>
    </row>
    <row r="149" spans="1:9" x14ac:dyDescent="0.2">
      <c r="A149" s="49"/>
      <c r="C149" s="52"/>
      <c r="D149" s="53"/>
      <c r="E149" s="53"/>
      <c r="F149" s="53"/>
      <c r="G149" s="53"/>
      <c r="H149" s="53"/>
      <c r="I149" s="53"/>
    </row>
    <row r="150" spans="1:9" x14ac:dyDescent="0.2">
      <c r="A150" s="49"/>
      <c r="C150" s="52"/>
      <c r="D150" s="53"/>
      <c r="E150" s="53"/>
      <c r="F150" s="53"/>
      <c r="G150" s="53"/>
      <c r="H150" s="53"/>
      <c r="I150" s="53"/>
    </row>
    <row r="151" spans="1:9" x14ac:dyDescent="0.2">
      <c r="A151" s="49"/>
      <c r="C151" s="52"/>
      <c r="D151" s="53"/>
      <c r="E151" s="53"/>
      <c r="F151" s="53"/>
      <c r="G151" s="53"/>
      <c r="H151" s="53"/>
      <c r="I151" s="53"/>
    </row>
    <row r="152" spans="1:9" x14ac:dyDescent="0.2">
      <c r="A152" s="49"/>
      <c r="C152" s="52"/>
      <c r="D152" s="53"/>
      <c r="E152" s="53"/>
      <c r="F152" s="53"/>
      <c r="G152" s="53"/>
      <c r="H152" s="53"/>
      <c r="I152" s="53"/>
    </row>
    <row r="153" spans="1:9" x14ac:dyDescent="0.2">
      <c r="A153" s="49"/>
      <c r="C153" s="52"/>
      <c r="D153" s="53"/>
      <c r="E153" s="53"/>
      <c r="F153" s="53"/>
      <c r="G153" s="53"/>
      <c r="H153" s="53"/>
      <c r="I153" s="53"/>
    </row>
    <row r="154" spans="1:9" x14ac:dyDescent="0.2">
      <c r="A154" s="49"/>
      <c r="C154" s="52"/>
      <c r="D154" s="53"/>
      <c r="E154" s="53"/>
      <c r="F154" s="53"/>
      <c r="G154" s="53"/>
      <c r="H154" s="53"/>
      <c r="I154" s="53"/>
    </row>
    <row r="155" spans="1:9" x14ac:dyDescent="0.2">
      <c r="A155" s="49"/>
      <c r="C155" s="52"/>
      <c r="D155" s="53"/>
      <c r="E155" s="53"/>
      <c r="F155" s="53"/>
      <c r="G155" s="53"/>
      <c r="H155" s="53"/>
      <c r="I155" s="53"/>
    </row>
    <row r="156" spans="1:9" x14ac:dyDescent="0.2">
      <c r="A156" s="49"/>
      <c r="C156" s="52"/>
      <c r="D156" s="53"/>
      <c r="E156" s="53"/>
      <c r="F156" s="53"/>
      <c r="G156" s="53"/>
      <c r="H156" s="53"/>
      <c r="I156" s="53"/>
    </row>
    <row r="157" spans="1:9" x14ac:dyDescent="0.2">
      <c r="A157" s="49"/>
      <c r="C157" s="52"/>
      <c r="D157" s="53"/>
      <c r="E157" s="53"/>
      <c r="F157" s="53"/>
      <c r="G157" s="53"/>
      <c r="H157" s="53"/>
      <c r="I157" s="53"/>
    </row>
    <row r="158" spans="1:9" x14ac:dyDescent="0.2">
      <c r="A158" s="49"/>
      <c r="C158" s="52"/>
      <c r="D158" s="53"/>
      <c r="E158" s="53"/>
      <c r="F158" s="53"/>
      <c r="G158" s="53"/>
      <c r="H158" s="53"/>
      <c r="I158" s="53"/>
    </row>
    <row r="159" spans="1:9" x14ac:dyDescent="0.2">
      <c r="A159" s="49"/>
      <c r="C159" s="52"/>
      <c r="D159" s="53"/>
      <c r="E159" s="53"/>
      <c r="F159" s="53"/>
      <c r="G159" s="53"/>
      <c r="H159" s="53"/>
      <c r="I159" s="53"/>
    </row>
    <row r="160" spans="1:9" x14ac:dyDescent="0.2">
      <c r="A160" s="49"/>
      <c r="C160" s="52"/>
      <c r="D160" s="53"/>
      <c r="E160" s="53"/>
      <c r="F160" s="53"/>
      <c r="G160" s="53"/>
      <c r="H160" s="53"/>
      <c r="I160" s="53"/>
    </row>
    <row r="161" spans="1:9" x14ac:dyDescent="0.2">
      <c r="A161" s="49"/>
      <c r="C161" s="52"/>
      <c r="D161" s="53"/>
      <c r="E161" s="53"/>
      <c r="F161" s="53"/>
      <c r="G161" s="53"/>
      <c r="H161" s="53"/>
      <c r="I161" s="53"/>
    </row>
    <row r="162" spans="1:9" x14ac:dyDescent="0.2">
      <c r="A162" s="49"/>
      <c r="C162" s="52"/>
      <c r="D162" s="53"/>
      <c r="E162" s="53"/>
      <c r="F162" s="53"/>
      <c r="G162" s="53"/>
      <c r="H162" s="53"/>
      <c r="I162" s="53"/>
    </row>
    <row r="163" spans="1:9" x14ac:dyDescent="0.2">
      <c r="A163" s="49"/>
      <c r="C163" s="52"/>
      <c r="D163" s="53"/>
      <c r="E163" s="53"/>
      <c r="F163" s="53"/>
      <c r="G163" s="53"/>
      <c r="H163" s="53"/>
      <c r="I163" s="53"/>
    </row>
    <row r="164" spans="1:9" x14ac:dyDescent="0.2">
      <c r="A164" s="49"/>
      <c r="C164" s="52"/>
      <c r="D164" s="53"/>
      <c r="E164" s="53"/>
      <c r="F164" s="53"/>
      <c r="G164" s="53"/>
      <c r="H164" s="53"/>
      <c r="I164" s="53"/>
    </row>
    <row r="165" spans="1:9" x14ac:dyDescent="0.2">
      <c r="A165" s="49"/>
      <c r="C165" s="52"/>
      <c r="D165" s="53"/>
      <c r="E165" s="53"/>
      <c r="F165" s="53"/>
      <c r="G165" s="53"/>
      <c r="H165" s="53"/>
      <c r="I165" s="53"/>
    </row>
    <row r="166" spans="1:9" x14ac:dyDescent="0.2">
      <c r="A166" s="57"/>
    </row>
    <row r="167" spans="1:9" x14ac:dyDescent="0.2">
      <c r="A167" s="57"/>
    </row>
    <row r="168" spans="1:9" x14ac:dyDescent="0.2">
      <c r="A168" s="57"/>
    </row>
    <row r="169" spans="1:9" x14ac:dyDescent="0.2">
      <c r="A169" s="57"/>
    </row>
    <row r="170" spans="1:9" x14ac:dyDescent="0.2">
      <c r="A170" s="57"/>
    </row>
    <row r="171" spans="1:9" x14ac:dyDescent="0.2">
      <c r="A171" s="57"/>
    </row>
    <row r="172" spans="1:9" x14ac:dyDescent="0.2">
      <c r="A172" s="57"/>
    </row>
    <row r="173" spans="1:9" x14ac:dyDescent="0.2">
      <c r="A173" s="57"/>
    </row>
    <row r="174" spans="1:9" x14ac:dyDescent="0.2">
      <c r="A174" s="57"/>
    </row>
    <row r="175" spans="1:9" x14ac:dyDescent="0.2">
      <c r="A175" s="57"/>
    </row>
    <row r="176" spans="1:9" x14ac:dyDescent="0.2">
      <c r="A176" s="57"/>
    </row>
    <row r="177" spans="1:1" x14ac:dyDescent="0.2">
      <c r="A177" s="57"/>
    </row>
    <row r="178" spans="1:1" x14ac:dyDescent="0.2">
      <c r="A178" s="57"/>
    </row>
    <row r="179" spans="1:1" x14ac:dyDescent="0.2">
      <c r="A179" s="57"/>
    </row>
    <row r="180" spans="1:1" x14ac:dyDescent="0.2">
      <c r="A180" s="57"/>
    </row>
    <row r="181" spans="1:1" x14ac:dyDescent="0.2">
      <c r="A181" s="57"/>
    </row>
    <row r="182" spans="1:1" x14ac:dyDescent="0.2">
      <c r="A182" s="57"/>
    </row>
    <row r="183" spans="1:1" x14ac:dyDescent="0.2">
      <c r="A183" s="57"/>
    </row>
    <row r="184" spans="1:1" x14ac:dyDescent="0.2">
      <c r="A184" s="57"/>
    </row>
    <row r="185" spans="1:1" x14ac:dyDescent="0.2">
      <c r="A185" s="57"/>
    </row>
    <row r="186" spans="1:1" x14ac:dyDescent="0.2">
      <c r="A186" s="57"/>
    </row>
    <row r="187" spans="1:1" x14ac:dyDescent="0.2">
      <c r="A187" s="57"/>
    </row>
    <row r="188" spans="1:1" x14ac:dyDescent="0.2">
      <c r="A188" s="57"/>
    </row>
    <row r="189" spans="1:1" x14ac:dyDescent="0.2">
      <c r="A189" s="57"/>
    </row>
    <row r="190" spans="1:1" x14ac:dyDescent="0.2">
      <c r="A190" s="57"/>
    </row>
    <row r="191" spans="1:1" x14ac:dyDescent="0.2">
      <c r="A191" s="57"/>
    </row>
    <row r="192" spans="1:1" x14ac:dyDescent="0.2">
      <c r="A192" s="57"/>
    </row>
    <row r="193" spans="1:1" x14ac:dyDescent="0.2">
      <c r="A193" s="57"/>
    </row>
    <row r="194" spans="1:1" x14ac:dyDescent="0.2">
      <c r="A194" s="57"/>
    </row>
    <row r="195" spans="1:1" x14ac:dyDescent="0.2">
      <c r="A195" s="57"/>
    </row>
    <row r="196" spans="1:1" x14ac:dyDescent="0.2">
      <c r="A196" s="57"/>
    </row>
    <row r="197" spans="1:1" x14ac:dyDescent="0.2">
      <c r="A197" s="57"/>
    </row>
    <row r="198" spans="1:1" x14ac:dyDescent="0.2">
      <c r="A198" s="57"/>
    </row>
    <row r="199" spans="1:1" x14ac:dyDescent="0.2">
      <c r="A199" s="57"/>
    </row>
    <row r="200" spans="1:1" x14ac:dyDescent="0.2">
      <c r="A200" s="57"/>
    </row>
    <row r="201" spans="1:1" x14ac:dyDescent="0.2">
      <c r="A201" s="57"/>
    </row>
    <row r="202" spans="1:1" x14ac:dyDescent="0.2">
      <c r="A202" s="57"/>
    </row>
    <row r="203" spans="1:1" x14ac:dyDescent="0.2">
      <c r="A203" s="57"/>
    </row>
    <row r="204" spans="1:1" x14ac:dyDescent="0.2">
      <c r="A204" s="57"/>
    </row>
    <row r="205" spans="1:1" x14ac:dyDescent="0.2">
      <c r="A205" s="57"/>
    </row>
    <row r="206" spans="1:1" x14ac:dyDescent="0.2">
      <c r="A206" s="57"/>
    </row>
    <row r="207" spans="1:1" x14ac:dyDescent="0.2">
      <c r="A207" s="57"/>
    </row>
    <row r="208" spans="1:1" x14ac:dyDescent="0.2">
      <c r="A208" s="57"/>
    </row>
    <row r="209" spans="1:1" x14ac:dyDescent="0.2">
      <c r="A209" s="57"/>
    </row>
    <row r="210" spans="1:1" x14ac:dyDescent="0.2">
      <c r="A210" s="57"/>
    </row>
    <row r="211" spans="1:1" x14ac:dyDescent="0.2">
      <c r="A211" s="57"/>
    </row>
    <row r="212" spans="1:1" x14ac:dyDescent="0.2">
      <c r="A212" s="57"/>
    </row>
    <row r="213" spans="1:1" x14ac:dyDescent="0.2">
      <c r="A213" s="57"/>
    </row>
    <row r="214" spans="1:1" x14ac:dyDescent="0.2">
      <c r="A214" s="57"/>
    </row>
    <row r="215" spans="1:1" x14ac:dyDescent="0.2">
      <c r="A215" s="57"/>
    </row>
    <row r="216" spans="1:1" x14ac:dyDescent="0.2">
      <c r="A216" s="57"/>
    </row>
    <row r="217" spans="1:1" x14ac:dyDescent="0.2">
      <c r="A217" s="57"/>
    </row>
    <row r="218" spans="1:1" x14ac:dyDescent="0.2">
      <c r="A218" s="57"/>
    </row>
    <row r="219" spans="1:1" x14ac:dyDescent="0.2">
      <c r="A219" s="57"/>
    </row>
    <row r="220" spans="1:1" x14ac:dyDescent="0.2">
      <c r="A220" s="57"/>
    </row>
    <row r="221" spans="1:1" x14ac:dyDescent="0.2">
      <c r="A221" s="57"/>
    </row>
    <row r="222" spans="1:1" x14ac:dyDescent="0.2">
      <c r="A222" s="57"/>
    </row>
    <row r="223" spans="1:1" x14ac:dyDescent="0.2">
      <c r="A223" s="57"/>
    </row>
    <row r="224" spans="1:1" x14ac:dyDescent="0.2">
      <c r="A224" s="57"/>
    </row>
    <row r="225" spans="1:1" x14ac:dyDescent="0.2">
      <c r="A225" s="57"/>
    </row>
    <row r="226" spans="1:1" x14ac:dyDescent="0.2">
      <c r="A226" s="57"/>
    </row>
    <row r="227" spans="1:1" x14ac:dyDescent="0.2">
      <c r="A227" s="57"/>
    </row>
    <row r="228" spans="1:1" x14ac:dyDescent="0.2">
      <c r="A228" s="57"/>
    </row>
    <row r="229" spans="1:1" x14ac:dyDescent="0.2">
      <c r="A229" s="57"/>
    </row>
    <row r="230" spans="1:1" x14ac:dyDescent="0.2">
      <c r="A230" s="57"/>
    </row>
    <row r="231" spans="1:1" x14ac:dyDescent="0.2">
      <c r="A231" s="57"/>
    </row>
    <row r="232" spans="1:1" x14ac:dyDescent="0.2">
      <c r="A232" s="57"/>
    </row>
    <row r="233" spans="1:1" x14ac:dyDescent="0.2">
      <c r="A233" s="57"/>
    </row>
    <row r="234" spans="1:1" x14ac:dyDescent="0.2">
      <c r="A234" s="57"/>
    </row>
    <row r="235" spans="1:1" x14ac:dyDescent="0.2">
      <c r="A235" s="57"/>
    </row>
    <row r="236" spans="1:1" x14ac:dyDescent="0.2">
      <c r="A236" s="57"/>
    </row>
    <row r="237" spans="1:1" x14ac:dyDescent="0.2">
      <c r="A237" s="57"/>
    </row>
    <row r="238" spans="1:1" x14ac:dyDescent="0.2">
      <c r="A238" s="57"/>
    </row>
    <row r="239" spans="1:1" x14ac:dyDescent="0.2">
      <c r="A239" s="57"/>
    </row>
    <row r="240" spans="1:1" x14ac:dyDescent="0.2">
      <c r="A240" s="57"/>
    </row>
    <row r="241" spans="1:1" x14ac:dyDescent="0.2">
      <c r="A241" s="57"/>
    </row>
    <row r="242" spans="1:1" x14ac:dyDescent="0.2">
      <c r="A242" s="57"/>
    </row>
    <row r="243" spans="1:1" x14ac:dyDescent="0.2">
      <c r="A243" s="57"/>
    </row>
    <row r="244" spans="1:1" x14ac:dyDescent="0.2">
      <c r="A244" s="57"/>
    </row>
    <row r="245" spans="1:1" x14ac:dyDescent="0.2">
      <c r="A245" s="57"/>
    </row>
    <row r="246" spans="1:1" x14ac:dyDescent="0.2">
      <c r="A246" s="57"/>
    </row>
    <row r="247" spans="1:1" x14ac:dyDescent="0.2">
      <c r="A247" s="57"/>
    </row>
    <row r="248" spans="1:1" x14ac:dyDescent="0.2">
      <c r="A248" s="57"/>
    </row>
    <row r="249" spans="1:1" x14ac:dyDescent="0.2">
      <c r="A249" s="57"/>
    </row>
    <row r="250" spans="1:1" x14ac:dyDescent="0.2">
      <c r="A250" s="57"/>
    </row>
    <row r="251" spans="1:1" x14ac:dyDescent="0.2">
      <c r="A251" s="57"/>
    </row>
    <row r="252" spans="1:1" x14ac:dyDescent="0.2">
      <c r="A252" s="57"/>
    </row>
    <row r="253" spans="1:1" x14ac:dyDescent="0.2">
      <c r="A253" s="57"/>
    </row>
    <row r="254" spans="1:1" x14ac:dyDescent="0.2">
      <c r="A254" s="57"/>
    </row>
    <row r="255" spans="1:1" x14ac:dyDescent="0.2">
      <c r="A255" s="57"/>
    </row>
    <row r="256" spans="1:1" x14ac:dyDescent="0.2">
      <c r="A256" s="57"/>
    </row>
    <row r="257" spans="1:1" x14ac:dyDescent="0.2">
      <c r="A257" s="57"/>
    </row>
    <row r="258" spans="1:1" x14ac:dyDescent="0.2">
      <c r="A258" s="57"/>
    </row>
    <row r="259" spans="1:1" x14ac:dyDescent="0.2">
      <c r="A259" s="57"/>
    </row>
    <row r="260" spans="1:1" x14ac:dyDescent="0.2">
      <c r="A260" s="57"/>
    </row>
    <row r="261" spans="1:1" x14ac:dyDescent="0.2">
      <c r="A261" s="57"/>
    </row>
    <row r="262" spans="1:1" x14ac:dyDescent="0.2">
      <c r="A262" s="57"/>
    </row>
    <row r="263" spans="1:1" x14ac:dyDescent="0.2">
      <c r="A263" s="57"/>
    </row>
    <row r="264" spans="1:1" x14ac:dyDescent="0.2">
      <c r="A264" s="57"/>
    </row>
    <row r="265" spans="1:1" x14ac:dyDescent="0.2">
      <c r="A265" s="57"/>
    </row>
    <row r="266" spans="1:1" x14ac:dyDescent="0.2">
      <c r="A266" s="57"/>
    </row>
    <row r="267" spans="1:1" x14ac:dyDescent="0.2">
      <c r="A267" s="57"/>
    </row>
    <row r="268" spans="1:1" x14ac:dyDescent="0.2">
      <c r="A268" s="57"/>
    </row>
    <row r="269" spans="1:1" x14ac:dyDescent="0.2">
      <c r="A269" s="57"/>
    </row>
    <row r="270" spans="1:1" x14ac:dyDescent="0.2">
      <c r="A270" s="57"/>
    </row>
    <row r="271" spans="1:1" x14ac:dyDescent="0.2">
      <c r="A271" s="57"/>
    </row>
    <row r="272" spans="1:1" x14ac:dyDescent="0.2">
      <c r="A272" s="57"/>
    </row>
    <row r="273" spans="1:1" x14ac:dyDescent="0.2">
      <c r="A273" s="57"/>
    </row>
    <row r="274" spans="1:1" x14ac:dyDescent="0.2">
      <c r="A274" s="57"/>
    </row>
    <row r="275" spans="1:1" x14ac:dyDescent="0.2">
      <c r="A275" s="57"/>
    </row>
    <row r="276" spans="1:1" x14ac:dyDescent="0.2">
      <c r="A276" s="57"/>
    </row>
    <row r="277" spans="1:1" x14ac:dyDescent="0.2">
      <c r="A277" s="57"/>
    </row>
    <row r="278" spans="1:1" x14ac:dyDescent="0.2">
      <c r="A278" s="57"/>
    </row>
    <row r="279" spans="1:1" x14ac:dyDescent="0.2">
      <c r="A279" s="57"/>
    </row>
    <row r="280" spans="1:1" x14ac:dyDescent="0.2">
      <c r="A280" s="57"/>
    </row>
    <row r="281" spans="1:1" x14ac:dyDescent="0.2">
      <c r="A281" s="57"/>
    </row>
    <row r="282" spans="1:1" x14ac:dyDescent="0.2">
      <c r="A282" s="57"/>
    </row>
    <row r="283" spans="1:1" x14ac:dyDescent="0.2">
      <c r="A283" s="57"/>
    </row>
    <row r="284" spans="1:1" x14ac:dyDescent="0.2">
      <c r="A284" s="57"/>
    </row>
    <row r="285" spans="1:1" x14ac:dyDescent="0.2">
      <c r="A285" s="57"/>
    </row>
    <row r="286" spans="1:1" x14ac:dyDescent="0.2">
      <c r="A286" s="57"/>
    </row>
    <row r="287" spans="1:1" x14ac:dyDescent="0.2">
      <c r="A287" s="57"/>
    </row>
    <row r="288" spans="1:1" x14ac:dyDescent="0.2">
      <c r="A288" s="57"/>
    </row>
    <row r="289" spans="1:1" x14ac:dyDescent="0.2">
      <c r="A289" s="57"/>
    </row>
    <row r="290" spans="1:1" x14ac:dyDescent="0.2">
      <c r="A290" s="57"/>
    </row>
    <row r="291" spans="1:1" x14ac:dyDescent="0.2">
      <c r="A291" s="57"/>
    </row>
    <row r="292" spans="1:1" x14ac:dyDescent="0.2">
      <c r="A292" s="57"/>
    </row>
    <row r="293" spans="1:1" x14ac:dyDescent="0.2">
      <c r="A293" s="57"/>
    </row>
    <row r="294" spans="1:1" x14ac:dyDescent="0.2">
      <c r="A294" s="57"/>
    </row>
    <row r="295" spans="1:1" x14ac:dyDescent="0.2">
      <c r="A295" s="57"/>
    </row>
    <row r="296" spans="1:1" x14ac:dyDescent="0.2">
      <c r="A296" s="57"/>
    </row>
    <row r="297" spans="1:1" x14ac:dyDescent="0.2">
      <c r="A297" s="57"/>
    </row>
    <row r="298" spans="1:1" x14ac:dyDescent="0.2">
      <c r="A298" s="57"/>
    </row>
    <row r="299" spans="1:1" x14ac:dyDescent="0.2">
      <c r="A299" s="57"/>
    </row>
    <row r="300" spans="1:1" x14ac:dyDescent="0.2">
      <c r="A300" s="57"/>
    </row>
    <row r="301" spans="1:1" x14ac:dyDescent="0.2">
      <c r="A301" s="57"/>
    </row>
    <row r="302" spans="1:1" x14ac:dyDescent="0.2">
      <c r="A302" s="57"/>
    </row>
    <row r="303" spans="1:1" x14ac:dyDescent="0.2">
      <c r="A303" s="57"/>
    </row>
    <row r="304" spans="1:1" x14ac:dyDescent="0.2">
      <c r="A304" s="57"/>
    </row>
    <row r="305" spans="1:1" x14ac:dyDescent="0.2">
      <c r="A305" s="57"/>
    </row>
    <row r="306" spans="1:1" x14ac:dyDescent="0.2">
      <c r="A306" s="57"/>
    </row>
    <row r="307" spans="1:1" x14ac:dyDescent="0.2">
      <c r="A307" s="57"/>
    </row>
    <row r="308" spans="1:1" x14ac:dyDescent="0.2">
      <c r="A308" s="57"/>
    </row>
    <row r="309" spans="1:1" x14ac:dyDescent="0.2">
      <c r="A309" s="57"/>
    </row>
    <row r="310" spans="1:1" x14ac:dyDescent="0.2">
      <c r="A310" s="57"/>
    </row>
    <row r="311" spans="1:1" x14ac:dyDescent="0.2">
      <c r="A311" s="57"/>
    </row>
    <row r="312" spans="1:1" x14ac:dyDescent="0.2">
      <c r="A312" s="57"/>
    </row>
    <row r="313" spans="1:1" x14ac:dyDescent="0.2">
      <c r="A313" s="57"/>
    </row>
    <row r="314" spans="1:1" x14ac:dyDescent="0.2">
      <c r="A314" s="57"/>
    </row>
    <row r="315" spans="1:1" x14ac:dyDescent="0.2">
      <c r="A315" s="57"/>
    </row>
    <row r="316" spans="1:1" x14ac:dyDescent="0.2">
      <c r="A316" s="57"/>
    </row>
    <row r="317" spans="1:1" x14ac:dyDescent="0.2">
      <c r="A317" s="57"/>
    </row>
    <row r="318" spans="1:1" x14ac:dyDescent="0.2">
      <c r="A318" s="57"/>
    </row>
    <row r="319" spans="1:1" x14ac:dyDescent="0.2">
      <c r="A319" s="57"/>
    </row>
    <row r="320" spans="1:1" x14ac:dyDescent="0.2">
      <c r="A320" s="57"/>
    </row>
    <row r="321" spans="1:1" x14ac:dyDescent="0.2">
      <c r="A321" s="57"/>
    </row>
    <row r="322" spans="1:1" x14ac:dyDescent="0.2">
      <c r="A322" s="57"/>
    </row>
    <row r="323" spans="1:1" x14ac:dyDescent="0.2">
      <c r="A323" s="57"/>
    </row>
    <row r="324" spans="1:1" x14ac:dyDescent="0.2">
      <c r="A324" s="57"/>
    </row>
    <row r="325" spans="1:1" x14ac:dyDescent="0.2">
      <c r="A325" s="57"/>
    </row>
    <row r="326" spans="1:1" x14ac:dyDescent="0.2">
      <c r="A326" s="57"/>
    </row>
    <row r="327" spans="1:1" x14ac:dyDescent="0.2">
      <c r="A327" s="57"/>
    </row>
    <row r="328" spans="1:1" x14ac:dyDescent="0.2">
      <c r="A328" s="57"/>
    </row>
    <row r="329" spans="1:1" x14ac:dyDescent="0.2">
      <c r="A329" s="57"/>
    </row>
    <row r="330" spans="1:1" x14ac:dyDescent="0.2">
      <c r="A330" s="57"/>
    </row>
    <row r="331" spans="1:1" x14ac:dyDescent="0.2">
      <c r="A331" s="57"/>
    </row>
    <row r="332" spans="1:1" x14ac:dyDescent="0.2">
      <c r="A332" s="57"/>
    </row>
  </sheetData>
  <mergeCells count="34">
    <mergeCell ref="C124:E124"/>
    <mergeCell ref="G124:I124"/>
    <mergeCell ref="C123:E123"/>
    <mergeCell ref="G123:I123"/>
    <mergeCell ref="A29:I29"/>
    <mergeCell ref="A30:J30"/>
    <mergeCell ref="A83:I83"/>
    <mergeCell ref="A91:I91"/>
    <mergeCell ref="J26:J27"/>
    <mergeCell ref="A26:A27"/>
    <mergeCell ref="B26:B27"/>
    <mergeCell ref="A102:I102"/>
    <mergeCell ref="A116:B116"/>
    <mergeCell ref="F26:I26"/>
    <mergeCell ref="C26:C27"/>
    <mergeCell ref="D26:D27"/>
    <mergeCell ref="E26:E27"/>
    <mergeCell ref="A24:I24"/>
    <mergeCell ref="A23:I23"/>
    <mergeCell ref="F16:H16"/>
    <mergeCell ref="B11:E11"/>
    <mergeCell ref="B13:E13"/>
    <mergeCell ref="B12:F12"/>
    <mergeCell ref="B14:E14"/>
    <mergeCell ref="F15:H15"/>
    <mergeCell ref="B20:E20"/>
    <mergeCell ref="B16:E16"/>
    <mergeCell ref="B15:E15"/>
    <mergeCell ref="H4:I4"/>
    <mergeCell ref="B17:E17"/>
    <mergeCell ref="B18:F18"/>
    <mergeCell ref="B19:E19"/>
    <mergeCell ref="B9:F9"/>
    <mergeCell ref="B10:E10"/>
  </mergeCells>
  <phoneticPr fontId="0" type="noConversion"/>
  <pageMargins left="0.78740157480314965" right="0" top="0.31496062992125984" bottom="0.27559055118110237" header="0" footer="0.31496062992125984"/>
  <pageSetup paperSize="9" scale="50" fitToHeight="0" orientation="landscape" r:id="rId1"/>
  <headerFooter alignWithMargins="0"/>
  <rowBreaks count="4" manualBreakCount="4">
    <brk id="23" max="9" man="1"/>
    <brk id="57" max="9" man="1"/>
    <brk id="70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 (новий 11.11.19</vt:lpstr>
      <vt:lpstr>'I. Фін план (новий 11.11.19'!Заголовки_для_печати</vt:lpstr>
      <vt:lpstr>'I. Фін план (новий 11.11.19'!Область_печати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Бухгалтерія 1</cp:lastModifiedBy>
  <cp:lastPrinted>2021-08-30T07:48:35Z</cp:lastPrinted>
  <dcterms:created xsi:type="dcterms:W3CDTF">2019-03-11T09:36:47Z</dcterms:created>
  <dcterms:modified xsi:type="dcterms:W3CDTF">2021-10-21T10:54:06Z</dcterms:modified>
</cp:coreProperties>
</file>